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E:\CARPETA DE TRABAJO\LIBROS - JUAN FUNES_2021\LIBROS - JUAN FUNES_2021\CD LIBRO ABC\PRACTICAS CONT. BASICA\4 CAP - 8  PROCESO CONTABLE\"/>
    </mc:Choice>
  </mc:AlternateContent>
  <xr:revisionPtr revIDLastSave="0" documentId="8_{E8EE8A25-B122-4445-A2BF-99D499CC1EDB}" xr6:coauthVersionLast="46" xr6:coauthVersionMax="46" xr10:uidLastSave="{00000000-0000-0000-0000-000000000000}"/>
  <bookViews>
    <workbookView xWindow="7425" yWindow="240" windowWidth="12000" windowHeight="12660" activeTab="2" xr2:uid="{00000000-000D-0000-FFFF-FFFF00000000}"/>
  </bookViews>
  <sheets>
    <sheet name="Propuesta" sheetId="1" r:id="rId1"/>
    <sheet name="Tarjeta" sheetId="6" r:id="rId2"/>
    <sheet name="Diario" sheetId="7" r:id="rId3"/>
    <sheet name="Periodico" sheetId="2" r:id="rId4"/>
    <sheet name="Hoja4" sheetId="4" r:id="rId5"/>
    <sheet name="Hoja5" sheetId="5" r:id="rId6"/>
  </sheets>
  <calcPr calcId="181029"/>
</workbook>
</file>

<file path=xl/calcChain.xml><?xml version="1.0" encoding="utf-8"?>
<calcChain xmlns="http://schemas.openxmlformats.org/spreadsheetml/2006/main">
  <c r="D41" i="1" l="1"/>
  <c r="I10" i="1"/>
  <c r="I18" i="1"/>
  <c r="I26" i="1"/>
  <c r="I27" i="1" s="1"/>
  <c r="I30" i="1"/>
  <c r="I33" i="1" s="1"/>
  <c r="I34" i="1" s="1"/>
  <c r="E36" i="1" l="1"/>
  <c r="C38" i="1" s="1"/>
  <c r="E26" i="1"/>
  <c r="E20" i="1" l="1"/>
  <c r="E12" i="1" l="1"/>
  <c r="E8" i="1"/>
  <c r="E6" i="7" l="1"/>
  <c r="E39" i="1" l="1"/>
  <c r="E30" i="1"/>
  <c r="E28" i="1"/>
  <c r="E22" i="1"/>
  <c r="E18" i="1"/>
  <c r="E38" i="1" l="1"/>
  <c r="F28" i="1"/>
  <c r="E24" i="1"/>
  <c r="F30" i="1"/>
  <c r="G30" i="1" s="1"/>
  <c r="F39" i="1"/>
  <c r="G39" i="1" s="1"/>
  <c r="F18" i="1"/>
  <c r="G18" i="1" s="1"/>
  <c r="F22" i="1" l="1"/>
  <c r="G22" i="1" s="1"/>
  <c r="E10" i="1"/>
  <c r="D7" i="6"/>
  <c r="F10" i="1" l="1"/>
  <c r="G10" i="1" s="1"/>
  <c r="G28" i="1" l="1"/>
  <c r="G6" i="6"/>
  <c r="D6" i="6"/>
  <c r="F6" i="6" l="1"/>
  <c r="F7" i="6" s="1"/>
  <c r="J6" i="6"/>
  <c r="L6" i="6" s="1"/>
  <c r="E37" i="1"/>
  <c r="E21" i="1"/>
  <c r="E13" i="1"/>
  <c r="E14" i="1" s="1"/>
  <c r="F36" i="1" l="1"/>
  <c r="G36" i="1" s="1"/>
  <c r="H36" i="1" l="1"/>
  <c r="F26" i="1" l="1"/>
  <c r="G26" i="1" s="1"/>
  <c r="F20" i="1"/>
  <c r="G20" i="1" s="1"/>
  <c r="E15" i="1"/>
  <c r="F12" i="1"/>
  <c r="F8" i="1"/>
  <c r="H20" i="1" l="1"/>
  <c r="H26" i="1"/>
  <c r="G12" i="1"/>
  <c r="F15" i="1"/>
  <c r="G15" i="1" s="1"/>
  <c r="G8" i="1"/>
  <c r="D5" i="7"/>
  <c r="H12" i="1" l="1"/>
  <c r="D4" i="7"/>
  <c r="H8" i="1"/>
  <c r="J7" i="6"/>
  <c r="G7" i="6" s="1"/>
  <c r="L7" i="6" l="1"/>
  <c r="I7" i="6"/>
</calcChain>
</file>

<file path=xl/sharedStrings.xml><?xml version="1.0" encoding="utf-8"?>
<sst xmlns="http://schemas.openxmlformats.org/spreadsheetml/2006/main" count="111" uniqueCount="100">
  <si>
    <t>PRÁCTICA Nº 4 CONTROL Y REGISTTRO DE EXISTENCIAS</t>
  </si>
  <si>
    <t>Transacciones del mes:</t>
  </si>
  <si>
    <t>IVA</t>
  </si>
  <si>
    <t>NETO</t>
  </si>
  <si>
    <t>C.U. REAL</t>
  </si>
  <si>
    <t>V. FACT.</t>
  </si>
  <si>
    <t>CANT.</t>
  </si>
  <si>
    <t>CRÉDITOS</t>
  </si>
  <si>
    <t>1ra compra</t>
  </si>
  <si>
    <t>Inv. Inicial</t>
  </si>
  <si>
    <t>2da compra</t>
  </si>
  <si>
    <t>Devol 2da C</t>
  </si>
  <si>
    <t>3ra compra</t>
  </si>
  <si>
    <t>4ta. Compra</t>
  </si>
  <si>
    <t>RESUMEN MOVIMIENTO EXISTENCIAS</t>
  </si>
  <si>
    <t>PU Factura</t>
  </si>
  <si>
    <t>5ta. Compra</t>
  </si>
  <si>
    <t>Fecha</t>
  </si>
  <si>
    <t>Detalle</t>
  </si>
  <si>
    <t>Control en cantidad físico</t>
  </si>
  <si>
    <t>Costo Unitario</t>
  </si>
  <si>
    <t>Real</t>
  </si>
  <si>
    <t>Prom.</t>
  </si>
  <si>
    <t>Costo en costos</t>
  </si>
  <si>
    <t>Débitos</t>
  </si>
  <si>
    <t>Créditos</t>
  </si>
  <si>
    <t>Saldo</t>
  </si>
  <si>
    <t>Entrada</t>
  </si>
  <si>
    <t>Salida</t>
  </si>
  <si>
    <t>Inventario inicial</t>
  </si>
  <si>
    <t>Los fletes de la cantidad devuelta deben ser depurados de las existencias llevando a la cuenta "Fletes y Almacenamiento".</t>
  </si>
  <si>
    <t>Primera compra</t>
  </si>
  <si>
    <t>Segunda compra</t>
  </si>
  <si>
    <t>Devol. 2da. Compra</t>
  </si>
  <si>
    <t>SEGUNDA VENTA</t>
  </si>
  <si>
    <t>Tercera compra</t>
  </si>
  <si>
    <t>TERCERA VENTA</t>
  </si>
  <si>
    <t>Devol. 3ra. Venta</t>
  </si>
  <si>
    <t>Cuarta compra</t>
  </si>
  <si>
    <t>Devol. 4ta. Compra</t>
  </si>
  <si>
    <t>CUARTA VENTA</t>
  </si>
  <si>
    <t>Quinta compra</t>
  </si>
  <si>
    <t>QUINTA VENTA</t>
  </si>
  <si>
    <t>PRIMERA VENTA</t>
  </si>
  <si>
    <t>Fact. o N.Salida</t>
  </si>
  <si>
    <t>TARJETA DE CONTROL FÍSICO Y VALORADO</t>
  </si>
  <si>
    <t>Cantidad mínima:</t>
  </si>
  <si>
    <t>Cantidad máxima:</t>
  </si>
  <si>
    <t>CRÉDITO FISCAL</t>
  </si>
  <si>
    <t>EXISTENCIAS DE MDS.</t>
  </si>
  <si>
    <t>BANCOS M.N.</t>
  </si>
  <si>
    <t>BNB</t>
  </si>
  <si>
    <t>FECHA</t>
  </si>
  <si>
    <t>DETALLE</t>
  </si>
  <si>
    <t>PARCIAL</t>
  </si>
  <si>
    <t>DÉBITOS</t>
  </si>
  <si>
    <t>Recargo en compras</t>
  </si>
  <si>
    <t>----- 1 -----</t>
  </si>
  <si>
    <t>----- 2 -----</t>
  </si>
  <si>
    <t>LIBRO  DIARIO</t>
  </si>
  <si>
    <t>El Sr. Ruiz a los 50 días de venta paga su deuda más los intereses ordinarios y penales con cheque visado del BISA. Por intereses se emite la factura correspondiente.</t>
  </si>
  <si>
    <t>Se adquiere mercaderías de la Empresa “La Productora S.A.” 2.500 piezas por Bs48.850,57 según factura  N° 550, cuyo importe fue pagado con cheque del BNB.</t>
  </si>
  <si>
    <t>Se compra mercaderías de “La Productora S.A.” 3.700 piezas por Bs76.551,72 s/g factura N° 580, pagando un 20% en efectivo, 50% con cheque c/o BNB y por el saldo con compromiso de pagar en 20 días.</t>
  </si>
  <si>
    <t>Según factura se vendió al Sr. N. Rocha 2.800 piezas con una utilidad del 45% con recargo al precio de venta, con condiciones del 8/10,n/30.</t>
  </si>
  <si>
    <t>Se adquiere mercaderías de la “La Productora S.A.”  3.800 piezas por Bs87.356,32 según factura 689, con condiciones del 7/15, n/45. La factura por fletes fue pagado en efectivo Bs4.367,82.</t>
  </si>
  <si>
    <t xml:space="preserve">El cliente Sr. Téllez devolvió 350 piezas por no ajustarse a especificaciones del pedido, previa la emisión de la Nota de Abono cuyo importe fue pagado mediante traspaso de cuentas en el BNB. </t>
  </si>
  <si>
    <t>Se devuelve 250 piezas a "La Productora S.A." correspondiente a la factura Nº 653  por encontrarse en mal estado las mercaderías según Nota de Crédito. Cuyo importe fue pagado mediante traspaso en cuenta corriente del Banco.</t>
  </si>
  <si>
    <t>A los 14 días se paga la factura Nº 689 de "La Productora S.A."(T-6) con traspaso en cuenta corriente del BNB.</t>
  </si>
  <si>
    <t>Se compra mercaderías de “La Productora S.A.” 3.500 piezas por Bs92.528,74 según factura Nº 750, con recargo del 4% sino se paga dentro los 10 días de crédito . Los fletes de traslado según factura de Trans Lozada asciende a Bs4.022,99 cuyo importe fue pago en efectivo.</t>
  </si>
  <si>
    <t>A los veinticinco días del crédito se paga con cheque del BISA. la factura Nº 750 de la Productora S.A con recargo del 4% según nota de cargo Nº 458.  Con el supuesto de que aún no se han vendido las cantidades compradas, en consecuencia, se debe afectar al costo de adquisión los intereses pagados.</t>
  </si>
  <si>
    <t>Se vendió según factura Nº 456 al Sr. N. Toledo 3.300 piezas con una utilidad del 45% sobre el costo promedio, cuyo importe fue pagado por el cliente con cheque certificado del BISA.</t>
  </si>
  <si>
    <t>Se efectúa la devolución a “La Productora S.A.” de 300 piezas por no ajustarse a especificaciones del pedido, la devolución corresponde a la factura Nº 580; importe que nos abonan en cuenta, y nos hace llegar la Nota de Abono correspondiente por Bs6.206,90.</t>
  </si>
  <si>
    <t>Los fletes de traslado según factura Nº 100 de Trans Lozada asciende a Bs4.252,87 pagado con cheque del BMSC.</t>
  </si>
  <si>
    <t>Se vendió según factura Nº 657 al Sr. N. Téllez 3.500 piezas con utilidad del 62% con recargo al costo promedio, el importe fue pagado con cheque certificado del BNB.</t>
  </si>
  <si>
    <t>Se compra mercaderías de “La Productora S.A.”  4.200 piezas según factura Nº 693 por Bs118.121,79 (valuado a precio de lista) con un descuento comercial del 6% según factura, cuyo importe fue pagado con cheque del BMSC.</t>
  </si>
  <si>
    <t>Se vendió segçun factura Nº 658 al Sr. N. Ramallo 3.800 piezas con un margen de utilidad del 55% con recargo al precio de venta, con condiciones del 6/15, n/45.</t>
  </si>
  <si>
    <t>El Sr. Ramallo pagó su deuda a los 14 días después del crédito con un cheque certificado del BISA, aprovechando el descuento por pronto pago.</t>
  </si>
  <si>
    <t>Se vende según factura Nº 659 al Sr. Ruiz 3.600 piezas con una utilidad del 48% con recargo al precio de venta contra entrega de un pagaré con un interés del 12% anual y penal del 4% a 90 días fecha.</t>
  </si>
  <si>
    <t>La Comercial "Cinco Estrellas" contrata sus servicios profesionales para que pueda realizar el control y registro de sus existencias de mercaderías, para tal efecto le hace conocer el inventario inicial de 1.500 piezas del producto "A" a Bs15.</t>
  </si>
  <si>
    <t>Cantidad</t>
  </si>
  <si>
    <t>Costo</t>
  </si>
  <si>
    <t>Tr.</t>
  </si>
  <si>
    <t>Total cant. y costo disponible</t>
  </si>
  <si>
    <t>DETRMINACIÓN DEL COSTO UNITARIO PROMEDIO PONDERADO:</t>
  </si>
  <si>
    <t>Costo unit. Prom.         =</t>
  </si>
  <si>
    <t>COSTO TOTAL DISPONIBLE</t>
  </si>
  <si>
    <t>TOTAL CANTIDAD DISPONIBLE</t>
  </si>
  <si>
    <t>=</t>
  </si>
  <si>
    <t>VALUACIÓN DEL INVENTARIO FINAL:</t>
  </si>
  <si>
    <t>Cantidad del inventario final    x     costo unitario promedio</t>
  </si>
  <si>
    <t>DETERMINACIÓN DEL COSTO DE MERCADERÍA VENDIDA:</t>
  </si>
  <si>
    <t>mas:</t>
  </si>
  <si>
    <t>Compras netas</t>
  </si>
  <si>
    <t>Fletes en compras</t>
  </si>
  <si>
    <t>Compras brutas</t>
  </si>
  <si>
    <t>Devolución en compras</t>
  </si>
  <si>
    <t>Costo de mercad. Disp. Para la venta</t>
  </si>
  <si>
    <t>menos:</t>
  </si>
  <si>
    <t>Inventario final</t>
  </si>
  <si>
    <t>COSTO DE MERCAD. VENDIDA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</si>
</sst>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Arial"/>
      <family val="2"/>
    </font>
    <font>
      <sz val="11"/>
      <color theme="1"/>
      <name val="Arial"/>
      <family val="2"/>
    </font>
    <font>
      <b/>
      <sz val="11"/>
      <color theme="1"/>
      <name val="Arial"/>
      <family val="2"/>
    </font>
    <font>
      <sz val="12"/>
      <color theme="1"/>
      <name val="Times New Roman"/>
      <family val="1"/>
    </font>
    <font>
      <b/>
      <sz val="12"/>
      <color theme="1"/>
      <name val="Times New Roman"/>
      <family val="1"/>
    </font>
    <font>
      <b/>
      <sz val="11"/>
      <color rgb="FFFF0000"/>
      <name val="Arial"/>
      <family val="2"/>
    </font>
    <font>
      <b/>
      <sz val="9"/>
      <color rgb="FFFF0000"/>
      <name val="Arial"/>
      <family val="2"/>
    </font>
    <font>
      <sz val="14"/>
      <color theme="1"/>
      <name val="Copperplate Gothic Bold"/>
      <family val="2"/>
    </font>
    <font>
      <u/>
      <sz val="11"/>
      <color theme="1"/>
      <name val="Arial"/>
      <family val="2"/>
    </font>
    <font>
      <sz val="11"/>
      <color rgb="FFFF0000"/>
      <name val="Arial"/>
      <family val="2"/>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83">
    <xf numFmtId="0" fontId="0" fillId="0" borderId="0" xfId="0"/>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3" fontId="4" fillId="0" borderId="0" xfId="0" applyNumberFormat="1" applyFont="1" applyAlignment="1">
      <alignment horizontal="righ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0" fillId="0" borderId="0" xfId="0" applyFont="1" applyAlignment="1">
      <alignment horizontal="justify" vertical="center"/>
    </xf>
    <xf numFmtId="0" fontId="1" fillId="0" borderId="0" xfId="0" applyFont="1" applyAlignment="1">
      <alignment horizontal="left" vertical="center" indent="2"/>
    </xf>
    <xf numFmtId="0" fontId="0" fillId="0" borderId="0" xfId="0" applyAlignment="1">
      <alignment vertical="center"/>
    </xf>
    <xf numFmtId="4"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horizontal="center" vertical="center" textRotation="90"/>
    </xf>
    <xf numFmtId="4" fontId="0" fillId="0" borderId="0" xfId="0" applyNumberFormat="1" applyAlignment="1">
      <alignment horizontal="center" vertical="center" textRotation="90"/>
    </xf>
    <xf numFmtId="0" fontId="0" fillId="0" borderId="0" xfId="0" applyAlignment="1">
      <alignment horizontal="center" vertical="center"/>
    </xf>
    <xf numFmtId="4" fontId="0" fillId="0" borderId="0" xfId="0" applyNumberFormat="1"/>
    <xf numFmtId="0" fontId="5" fillId="0" borderId="0" xfId="0" applyFont="1"/>
    <xf numFmtId="0" fontId="1" fillId="0" borderId="0" xfId="0" applyFont="1" applyAlignment="1">
      <alignment horizontal="left" vertical="center" indent="4"/>
    </xf>
    <xf numFmtId="0" fontId="5" fillId="0" borderId="0" xfId="0" applyFont="1" applyAlignment="1">
      <alignment horizontal="center" vertical="top"/>
    </xf>
    <xf numFmtId="0" fontId="6" fillId="0" borderId="0" xfId="0" applyFont="1" applyAlignment="1">
      <alignment horizontal="justify" vertical="center"/>
    </xf>
    <xf numFmtId="3" fontId="1" fillId="2" borderId="0" xfId="0" applyNumberFormat="1" applyFont="1" applyFill="1" applyAlignment="1">
      <alignment horizontal="right" vertical="center"/>
    </xf>
    <xf numFmtId="3" fontId="2" fillId="2" borderId="0" xfId="0" applyNumberFormat="1" applyFont="1" applyFill="1" applyAlignment="1">
      <alignment horizontal="right" vertical="center"/>
    </xf>
    <xf numFmtId="4" fontId="0" fillId="3" borderId="0" xfId="0" applyNumberFormat="1" applyFill="1" applyAlignment="1">
      <alignment horizontal="center" vertical="center" textRotation="90"/>
    </xf>
    <xf numFmtId="4" fontId="0" fillId="3" borderId="0" xfId="0" applyNumberFormat="1" applyFill="1" applyAlignment="1">
      <alignment vertical="center"/>
    </xf>
    <xf numFmtId="164" fontId="0" fillId="0" borderId="0" xfId="0" applyNumberFormat="1"/>
    <xf numFmtId="0" fontId="2" fillId="4" borderId="1" xfId="0" applyFont="1" applyFill="1" applyBorder="1" applyAlignment="1">
      <alignment horizontal="center"/>
    </xf>
    <xf numFmtId="4" fontId="2" fillId="4" borderId="1" xfId="0" applyNumberFormat="1" applyFont="1" applyFill="1" applyBorder="1" applyAlignment="1">
      <alignment horizontal="center"/>
    </xf>
    <xf numFmtId="164" fontId="2" fillId="4" borderId="1" xfId="0" applyNumberFormat="1" applyFont="1" applyFill="1" applyBorder="1" applyAlignment="1">
      <alignment horizontal="center"/>
    </xf>
    <xf numFmtId="0" fontId="5" fillId="0" borderId="0" xfId="0" applyFont="1" applyAlignment="1">
      <alignment vertical="center"/>
    </xf>
    <xf numFmtId="4" fontId="2" fillId="0" borderId="0" xfId="0" applyNumberFormat="1" applyFont="1" applyAlignment="1">
      <alignment vertical="center"/>
    </xf>
    <xf numFmtId="0" fontId="5" fillId="0" borderId="0" xfId="0" applyFont="1" applyAlignment="1">
      <alignment horizontal="justify" vertical="center"/>
    </xf>
    <xf numFmtId="0" fontId="0" fillId="3" borderId="1" xfId="0" applyFill="1" applyBorder="1" applyAlignment="1">
      <alignment horizontal="center" vertical="center"/>
    </xf>
    <xf numFmtId="0" fontId="0" fillId="0" borderId="1" xfId="0" applyFill="1" applyBorder="1" applyAlignment="1">
      <alignment vertical="center"/>
    </xf>
    <xf numFmtId="3" fontId="0" fillId="0" borderId="1" xfId="0" applyNumberFormat="1" applyFill="1" applyBorder="1" applyAlignment="1">
      <alignment vertical="center"/>
    </xf>
    <xf numFmtId="4" fontId="0" fillId="0" borderId="1" xfId="0" applyNumberFormat="1" applyFill="1" applyBorder="1" applyAlignment="1">
      <alignment vertical="center"/>
    </xf>
    <xf numFmtId="4" fontId="5" fillId="0" borderId="1" xfId="0" applyNumberFormat="1" applyFont="1" applyFill="1" applyBorder="1" applyAlignment="1">
      <alignment vertical="center"/>
    </xf>
    <xf numFmtId="164" fontId="0" fillId="0" borderId="1" xfId="0" applyNumberFormat="1" applyFill="1" applyBorder="1" applyAlignment="1">
      <alignment vertical="center"/>
    </xf>
    <xf numFmtId="0" fontId="2" fillId="0" borderId="1" xfId="0" applyFont="1" applyFill="1" applyBorder="1" applyAlignment="1">
      <alignment vertical="center"/>
    </xf>
    <xf numFmtId="0" fontId="0" fillId="0" borderId="0" xfId="0" applyFont="1" applyFill="1" applyAlignment="1">
      <alignment horizontal="justify" vertical="center"/>
    </xf>
    <xf numFmtId="0" fontId="0" fillId="0" borderId="0" xfId="0" applyFont="1" applyFill="1" applyAlignment="1">
      <alignment horizontal="justify" vertical="top" wrapText="1"/>
    </xf>
    <xf numFmtId="4" fontId="0" fillId="3" borderId="1" xfId="0" applyNumberFormat="1" applyFill="1" applyBorder="1" applyAlignment="1">
      <alignment horizontal="center" vertical="center"/>
    </xf>
    <xf numFmtId="0" fontId="0" fillId="0" borderId="6" xfId="0" quotePrefix="1" applyBorder="1" applyAlignment="1">
      <alignment horizontal="center" vertical="center"/>
    </xf>
    <xf numFmtId="0" fontId="0" fillId="0" borderId="3" xfId="0" applyBorder="1" applyAlignment="1">
      <alignment vertical="center"/>
    </xf>
    <xf numFmtId="4" fontId="0" fillId="0" borderId="3" xfId="0" applyNumberFormat="1" applyBorder="1" applyAlignment="1">
      <alignment vertical="center"/>
    </xf>
    <xf numFmtId="0" fontId="8" fillId="0" borderId="7" xfId="0" applyFont="1" applyBorder="1" applyAlignment="1">
      <alignment vertical="center"/>
    </xf>
    <xf numFmtId="0" fontId="0" fillId="0" borderId="4" xfId="0" applyBorder="1" applyAlignment="1">
      <alignment vertical="center"/>
    </xf>
    <xf numFmtId="4" fontId="0" fillId="0" borderId="4" xfId="0" applyNumberFormat="1" applyBorder="1" applyAlignment="1">
      <alignment vertical="center"/>
    </xf>
    <xf numFmtId="2" fontId="8" fillId="0" borderId="7" xfId="0" applyNumberFormat="1" applyFont="1" applyBorder="1" applyAlignment="1">
      <alignment horizontal="left" vertical="center"/>
    </xf>
    <xf numFmtId="0" fontId="0" fillId="0" borderId="7" xfId="0" applyBorder="1" applyAlignment="1">
      <alignment horizontal="left" vertical="center"/>
    </xf>
    <xf numFmtId="0" fontId="0" fillId="0" borderId="7" xfId="0" applyBorder="1" applyAlignment="1">
      <alignment vertical="center"/>
    </xf>
    <xf numFmtId="0" fontId="0" fillId="0" borderId="7" xfId="0" quotePrefix="1" applyBorder="1" applyAlignment="1">
      <alignment horizontal="center" vertical="center"/>
    </xf>
    <xf numFmtId="0" fontId="8" fillId="0" borderId="7" xfId="0" applyFont="1" applyBorder="1" applyAlignment="1">
      <alignment horizontal="left" vertical="center"/>
    </xf>
    <xf numFmtId="2" fontId="0" fillId="0" borderId="7" xfId="0" applyNumberFormat="1" applyBorder="1" applyAlignment="1">
      <alignment horizontal="left" vertical="center"/>
    </xf>
    <xf numFmtId="0" fontId="8" fillId="0" borderId="7" xfId="0" quotePrefix="1" applyFont="1" applyBorder="1" applyAlignment="1">
      <alignment horizontal="left" vertical="center"/>
    </xf>
    <xf numFmtId="2" fontId="0" fillId="0" borderId="7" xfId="0" applyNumberFormat="1" applyBorder="1" applyAlignment="1">
      <alignment vertical="center"/>
    </xf>
    <xf numFmtId="2" fontId="8" fillId="0" borderId="7" xfId="0" applyNumberFormat="1" applyFont="1" applyBorder="1" applyAlignment="1">
      <alignment vertical="center"/>
    </xf>
    <xf numFmtId="2" fontId="8" fillId="0" borderId="4" xfId="0" applyNumberFormat="1" applyFont="1" applyBorder="1" applyAlignment="1">
      <alignment horizontal="left" vertical="center"/>
    </xf>
    <xf numFmtId="2" fontId="8" fillId="0" borderId="0" xfId="0" applyNumberFormat="1" applyFont="1" applyAlignment="1">
      <alignment horizontal="left" vertical="center"/>
    </xf>
    <xf numFmtId="0" fontId="0" fillId="0" borderId="7" xfId="0" applyFont="1" applyBorder="1" applyAlignment="1">
      <alignment vertical="center"/>
    </xf>
    <xf numFmtId="0" fontId="0" fillId="0" borderId="7" xfId="0" applyFont="1" applyBorder="1" applyAlignment="1">
      <alignment horizontal="left" vertical="center"/>
    </xf>
    <xf numFmtId="0" fontId="0" fillId="0" borderId="8" xfId="0" applyBorder="1" applyAlignment="1">
      <alignment vertical="center"/>
    </xf>
    <xf numFmtId="0" fontId="0" fillId="0" borderId="5" xfId="0" applyBorder="1" applyAlignment="1">
      <alignment vertical="center"/>
    </xf>
    <xf numFmtId="4" fontId="0" fillId="0" borderId="5" xfId="0" applyNumberFormat="1" applyBorder="1" applyAlignment="1">
      <alignment vertical="center"/>
    </xf>
    <xf numFmtId="4" fontId="2" fillId="0" borderId="9" xfId="0" applyNumberFormat="1" applyFont="1" applyBorder="1" applyAlignment="1">
      <alignment vertical="center"/>
    </xf>
    <xf numFmtId="0" fontId="2" fillId="0" borderId="1" xfId="0" applyFont="1" applyFill="1" applyBorder="1" applyAlignment="1">
      <alignment horizontal="center" vertical="center"/>
    </xf>
    <xf numFmtId="0" fontId="2" fillId="0" borderId="0" xfId="0" applyFont="1"/>
    <xf numFmtId="0" fontId="9" fillId="0" borderId="0" xfId="0" applyFont="1" applyAlignment="1">
      <alignment horizontal="justify" vertical="center"/>
    </xf>
    <xf numFmtId="4" fontId="9" fillId="0" borderId="0" xfId="0" applyNumberFormat="1" applyFont="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xf>
    <xf numFmtId="3" fontId="0" fillId="0" borderId="1" xfId="0" applyNumberFormat="1" applyBorder="1" applyAlignment="1">
      <alignment vertical="center"/>
    </xf>
    <xf numFmtId="4" fontId="0" fillId="0" borderId="1" xfId="0" applyNumberFormat="1" applyBorder="1" applyAlignment="1">
      <alignment vertical="center"/>
    </xf>
    <xf numFmtId="0" fontId="0" fillId="0" borderId="0" xfId="0" applyBorder="1" applyAlignment="1">
      <alignment vertical="center"/>
    </xf>
    <xf numFmtId="0" fontId="2" fillId="0" borderId="4" xfId="0" applyFont="1" applyFill="1" applyBorder="1" applyAlignment="1">
      <alignment vertical="center"/>
    </xf>
    <xf numFmtId="0" fontId="2" fillId="0" borderId="1" xfId="0" applyFont="1" applyBorder="1" applyAlignment="1">
      <alignment vertical="center"/>
    </xf>
    <xf numFmtId="0" fontId="7" fillId="0" borderId="0" xfId="0" applyFont="1" applyAlignment="1">
      <alignment horizontal="center"/>
    </xf>
    <xf numFmtId="0" fontId="2" fillId="4" borderId="1" xfId="0" applyFont="1" applyFill="1" applyBorder="1" applyAlignment="1">
      <alignment horizontal="center"/>
    </xf>
    <xf numFmtId="4" fontId="2" fillId="4" borderId="1" xfId="0" applyNumberFormat="1" applyFont="1" applyFill="1" applyBorder="1" applyAlignment="1">
      <alignment horizontal="center"/>
    </xf>
    <xf numFmtId="0" fontId="2" fillId="4" borderId="1"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colors>
    <mruColors>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85725</xdr:rowOff>
    </xdr:from>
    <xdr:to>
      <xdr:col>3</xdr:col>
      <xdr:colOff>1562100</xdr:colOff>
      <xdr:row>15</xdr:row>
      <xdr:rowOff>85725</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219450" y="4076700"/>
          <a:ext cx="26955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J42"/>
  <sheetViews>
    <sheetView topLeftCell="A31" zoomScale="130" zoomScaleNormal="130" workbookViewId="0">
      <selection activeCell="B33" sqref="B33"/>
    </sheetView>
  </sheetViews>
  <sheetFormatPr baseColWidth="10" defaultRowHeight="15" x14ac:dyDescent="0.2"/>
  <cols>
    <col min="1" max="1" width="4.5" style="20" customWidth="1"/>
    <col min="2" max="2" width="63" customWidth="1"/>
    <col min="3" max="3" width="10.625" customWidth="1"/>
    <col min="4" max="4" width="6" style="13" bestFit="1" customWidth="1"/>
    <col min="5" max="5" width="12" style="12" bestFit="1" customWidth="1"/>
    <col min="6" max="6" width="9.25" style="12" bestFit="1" customWidth="1"/>
    <col min="7" max="7" width="10.375" style="12" bestFit="1" customWidth="1"/>
    <col min="8" max="8" width="5.375" style="12" bestFit="1" customWidth="1"/>
    <col min="9" max="12" width="0" hidden="1" customWidth="1"/>
  </cols>
  <sheetData>
    <row r="1" spans="1:9" ht="15.75" x14ac:dyDescent="0.2">
      <c r="B1" s="1" t="s">
        <v>0</v>
      </c>
      <c r="C1" s="1"/>
      <c r="D1" s="6"/>
    </row>
    <row r="2" spans="1:9" ht="15.75" x14ac:dyDescent="0.2">
      <c r="B2" s="2"/>
      <c r="C2" s="2"/>
      <c r="D2" s="7"/>
    </row>
    <row r="3" spans="1:9" ht="60.75" x14ac:dyDescent="0.2">
      <c r="B3" s="2"/>
      <c r="C3" s="2"/>
      <c r="D3" s="14" t="s">
        <v>6</v>
      </c>
      <c r="E3" s="15" t="s">
        <v>5</v>
      </c>
      <c r="F3" s="15" t="s">
        <v>2</v>
      </c>
      <c r="G3" s="24" t="s">
        <v>3</v>
      </c>
      <c r="H3" s="15" t="s">
        <v>4</v>
      </c>
      <c r="I3" s="15" t="s">
        <v>15</v>
      </c>
    </row>
    <row r="4" spans="1:9" ht="57" x14ac:dyDescent="0.2">
      <c r="B4" s="9" t="s">
        <v>78</v>
      </c>
      <c r="C4" s="9" t="s">
        <v>9</v>
      </c>
      <c r="D4" s="22">
        <v>1500</v>
      </c>
      <c r="G4" s="25"/>
      <c r="H4" s="12">
        <v>15</v>
      </c>
    </row>
    <row r="5" spans="1:9" x14ac:dyDescent="0.2">
      <c r="B5" s="3"/>
      <c r="C5" s="3"/>
      <c r="D5" s="22"/>
      <c r="G5" s="25"/>
    </row>
    <row r="6" spans="1:9" x14ac:dyDescent="0.2">
      <c r="B6" s="4" t="s">
        <v>1</v>
      </c>
      <c r="C6" s="4"/>
      <c r="D6" s="23"/>
      <c r="G6" s="25"/>
    </row>
    <row r="7" spans="1:9" x14ac:dyDescent="0.2">
      <c r="B7" s="3"/>
      <c r="C7" s="3"/>
      <c r="D7" s="22"/>
      <c r="G7" s="25"/>
    </row>
    <row r="8" spans="1:9" ht="42.75" x14ac:dyDescent="0.2">
      <c r="A8" s="20">
        <v>1</v>
      </c>
      <c r="B8" s="9" t="s">
        <v>61</v>
      </c>
      <c r="C8" s="9" t="s">
        <v>8</v>
      </c>
      <c r="D8" s="22">
        <v>2500</v>
      </c>
      <c r="E8" s="12">
        <f>(D8*17)/0.87</f>
        <v>48850.574712643676</v>
      </c>
      <c r="F8" s="12">
        <f>E8*0.13</f>
        <v>6350.5747126436781</v>
      </c>
      <c r="G8" s="25">
        <f>E8-F8</f>
        <v>42500</v>
      </c>
      <c r="H8" s="12">
        <f>G8/D8</f>
        <v>17</v>
      </c>
    </row>
    <row r="9" spans="1:9" x14ac:dyDescent="0.2">
      <c r="B9" s="3"/>
      <c r="C9" s="3"/>
      <c r="D9" s="22"/>
      <c r="G9" s="25"/>
    </row>
    <row r="10" spans="1:9" ht="42.75" x14ac:dyDescent="0.2">
      <c r="A10" s="20">
        <v>2</v>
      </c>
      <c r="B10" s="9" t="s">
        <v>70</v>
      </c>
      <c r="C10" s="3"/>
      <c r="D10" s="22">
        <v>-3300</v>
      </c>
      <c r="E10" s="12">
        <f>Tarjeta!D9*Tarjeta!N8</f>
        <v>0</v>
      </c>
      <c r="F10" s="12">
        <f>E10*0.13</f>
        <v>0</v>
      </c>
      <c r="G10" s="25">
        <f>E10-F10</f>
        <v>0</v>
      </c>
      <c r="I10" t="e">
        <f>(#REF!*1.45)/0.87</f>
        <v>#REF!</v>
      </c>
    </row>
    <row r="11" spans="1:9" x14ac:dyDescent="0.2">
      <c r="B11" s="3"/>
      <c r="C11" s="3"/>
      <c r="D11" s="22"/>
      <c r="G11" s="25"/>
    </row>
    <row r="12" spans="1:9" ht="48.75" customHeight="1" x14ac:dyDescent="0.2">
      <c r="A12" s="20">
        <v>3</v>
      </c>
      <c r="B12" s="9" t="s">
        <v>62</v>
      </c>
      <c r="C12" s="9" t="s">
        <v>10</v>
      </c>
      <c r="D12" s="22">
        <v>3700</v>
      </c>
      <c r="E12" s="12">
        <f>(D12*18)/0.87</f>
        <v>76551.724137931029</v>
      </c>
      <c r="F12" s="12">
        <f>(E12+E13)*0.13</f>
        <v>10504.597701149425</v>
      </c>
      <c r="G12" s="25">
        <f>(E12+E13)-F12</f>
        <v>70300</v>
      </c>
      <c r="H12" s="12">
        <f>G12/D12</f>
        <v>19</v>
      </c>
    </row>
    <row r="13" spans="1:9" ht="28.5" x14ac:dyDescent="0.2">
      <c r="B13" s="9" t="s">
        <v>72</v>
      </c>
      <c r="C13" s="3"/>
      <c r="D13" s="22"/>
      <c r="E13" s="12">
        <f>D12/0.87</f>
        <v>4252.8735632183907</v>
      </c>
      <c r="G13" s="25"/>
    </row>
    <row r="14" spans="1:9" x14ac:dyDescent="0.2">
      <c r="B14" s="3"/>
      <c r="C14" s="3"/>
      <c r="D14" s="22"/>
      <c r="E14" s="12">
        <f>SUM(E12:E13)</f>
        <v>80804.597701149425</v>
      </c>
      <c r="G14" s="25"/>
    </row>
    <row r="15" spans="1:9" ht="57" x14ac:dyDescent="0.2">
      <c r="A15" s="20">
        <v>4</v>
      </c>
      <c r="B15" s="9" t="s">
        <v>71</v>
      </c>
      <c r="C15" s="9" t="s">
        <v>11</v>
      </c>
      <c r="D15" s="22">
        <v>-300</v>
      </c>
      <c r="E15" s="12">
        <f>E12/D12*-D15</f>
        <v>6206.8965517241368</v>
      </c>
      <c r="F15" s="12">
        <f>E15*0.13</f>
        <v>806.89655172413779</v>
      </c>
      <c r="G15" s="25">
        <f>(E15-F15)+400</f>
        <v>5799.9999999999991</v>
      </c>
    </row>
    <row r="16" spans="1:9" ht="28.5" x14ac:dyDescent="0.2">
      <c r="B16" s="9" t="s">
        <v>30</v>
      </c>
      <c r="C16" s="3"/>
      <c r="D16" s="22"/>
      <c r="G16" s="25"/>
    </row>
    <row r="17" spans="1:10" x14ac:dyDescent="0.2">
      <c r="B17" s="9"/>
      <c r="C17" s="3"/>
      <c r="D17" s="22"/>
      <c r="G17" s="25"/>
    </row>
    <row r="18" spans="1:10" ht="28.5" x14ac:dyDescent="0.2">
      <c r="A18" s="20">
        <v>5</v>
      </c>
      <c r="B18" s="9" t="s">
        <v>63</v>
      </c>
      <c r="D18" s="22">
        <v>-2800</v>
      </c>
      <c r="E18" s="12">
        <f>-D18*Tarjeta!N11</f>
        <v>0</v>
      </c>
      <c r="F18" s="12">
        <f>E18*0.13</f>
        <v>0</v>
      </c>
      <c r="G18" s="25">
        <f>(E18-F18)</f>
        <v>0</v>
      </c>
      <c r="I18" t="e">
        <f>(#REF!/0.55)/0.87</f>
        <v>#REF!</v>
      </c>
    </row>
    <row r="19" spans="1:10" x14ac:dyDescent="0.2">
      <c r="B19" s="3"/>
      <c r="C19" s="3"/>
      <c r="D19" s="22"/>
      <c r="G19" s="25"/>
    </row>
    <row r="20" spans="1:10" ht="42.75" x14ac:dyDescent="0.2">
      <c r="A20" s="20">
        <v>6</v>
      </c>
      <c r="B20" s="9" t="s">
        <v>64</v>
      </c>
      <c r="C20" s="9" t="s">
        <v>12</v>
      </c>
      <c r="D20" s="22">
        <v>3800</v>
      </c>
      <c r="E20" s="12">
        <f>(D20*20)/0.87</f>
        <v>87356.321839080454</v>
      </c>
      <c r="F20" s="12">
        <f>(E20+E21)*0.13</f>
        <v>11924.137931034482</v>
      </c>
      <c r="G20" s="25">
        <f>(E20+E21)-F20</f>
        <v>79800</v>
      </c>
      <c r="H20" s="12">
        <f>G20/D20</f>
        <v>21</v>
      </c>
    </row>
    <row r="21" spans="1:10" x14ac:dyDescent="0.2">
      <c r="B21" s="10"/>
      <c r="C21" s="68"/>
      <c r="D21" s="22"/>
      <c r="E21" s="12">
        <f>D20/0.87</f>
        <v>4367.8160919540232</v>
      </c>
      <c r="G21" s="25"/>
    </row>
    <row r="22" spans="1:10" ht="42.75" x14ac:dyDescent="0.2">
      <c r="A22" s="20">
        <v>7</v>
      </c>
      <c r="B22" s="9" t="s">
        <v>73</v>
      </c>
      <c r="C22" s="3"/>
      <c r="D22" s="22">
        <v>-3500</v>
      </c>
      <c r="E22" s="12">
        <f>-D22*Tarjeta!N13</f>
        <v>0</v>
      </c>
      <c r="F22" s="12">
        <f>E22*0.13</f>
        <v>0</v>
      </c>
      <c r="G22" s="25">
        <f>E22-F22</f>
        <v>0</v>
      </c>
      <c r="I22">
        <v>38</v>
      </c>
    </row>
    <row r="23" spans="1:10" x14ac:dyDescent="0.2">
      <c r="B23" s="3"/>
      <c r="C23" s="3"/>
      <c r="D23" s="22"/>
      <c r="G23" s="25"/>
    </row>
    <row r="24" spans="1:10" ht="42.75" x14ac:dyDescent="0.2">
      <c r="A24" s="20">
        <v>8</v>
      </c>
      <c r="B24" s="9" t="s">
        <v>65</v>
      </c>
      <c r="C24" s="3"/>
      <c r="D24" s="22">
        <v>350</v>
      </c>
      <c r="E24" s="12">
        <f>E22/-D22*D24</f>
        <v>0</v>
      </c>
      <c r="G24" s="25"/>
    </row>
    <row r="25" spans="1:10" x14ac:dyDescent="0.2">
      <c r="B25" s="21"/>
      <c r="C25" s="3"/>
      <c r="D25" s="22"/>
      <c r="G25" s="25"/>
    </row>
    <row r="26" spans="1:10" ht="57" x14ac:dyDescent="0.2">
      <c r="A26" s="20">
        <v>9</v>
      </c>
      <c r="B26" s="40" t="s">
        <v>74</v>
      </c>
      <c r="C26" s="9" t="s">
        <v>13</v>
      </c>
      <c r="D26" s="22">
        <v>4200</v>
      </c>
      <c r="E26" s="12">
        <f>J26*0.94</f>
        <v>111034.48259999999</v>
      </c>
      <c r="F26" s="12">
        <f>E26*0.13</f>
        <v>14434.482737999999</v>
      </c>
      <c r="G26" s="25">
        <f>(E26-F26)</f>
        <v>96599.999861999997</v>
      </c>
      <c r="H26" s="12">
        <f>G26/D26</f>
        <v>22.999999967142855</v>
      </c>
      <c r="I26" s="12">
        <f>((4200*23)/0.87)/0.94</f>
        <v>118121.79016874543</v>
      </c>
      <c r="J26">
        <v>118121.79</v>
      </c>
    </row>
    <row r="27" spans="1:10" x14ac:dyDescent="0.2">
      <c r="B27" s="10"/>
      <c r="C27" s="10"/>
      <c r="D27" s="22"/>
      <c r="G27" s="25"/>
      <c r="I27" s="17">
        <f>I26*0.04</f>
        <v>4724.8716067498171</v>
      </c>
    </row>
    <row r="28" spans="1:10" ht="57" x14ac:dyDescent="0.2">
      <c r="A28" s="20">
        <v>10</v>
      </c>
      <c r="B28" s="41" t="s">
        <v>66</v>
      </c>
      <c r="C28" s="10"/>
      <c r="D28" s="22">
        <v>-250</v>
      </c>
      <c r="E28" s="12">
        <f>E26/D26*-D28</f>
        <v>6609.195392857142</v>
      </c>
      <c r="F28" s="12">
        <f>E28*0.13</f>
        <v>859.19540107142848</v>
      </c>
      <c r="G28" s="25">
        <f>E28-F28</f>
        <v>5749.9999917857131</v>
      </c>
      <c r="I28" s="17"/>
    </row>
    <row r="29" spans="1:10" x14ac:dyDescent="0.2">
      <c r="B29" s="10"/>
      <c r="C29" s="10"/>
      <c r="D29" s="22"/>
      <c r="G29" s="25"/>
      <c r="I29" s="17"/>
    </row>
    <row r="30" spans="1:10" ht="42.75" x14ac:dyDescent="0.2">
      <c r="A30" s="20">
        <v>11</v>
      </c>
      <c r="B30" s="40" t="s">
        <v>75</v>
      </c>
      <c r="C30" s="9"/>
      <c r="D30" s="22">
        <v>-3800</v>
      </c>
      <c r="E30" s="12">
        <f>-D30*Tarjeta!N17</f>
        <v>0</v>
      </c>
      <c r="F30" s="12">
        <f>E30*0.13</f>
        <v>0</v>
      </c>
      <c r="G30" s="25">
        <f>E30-F30</f>
        <v>0</v>
      </c>
      <c r="I30" s="17" t="e">
        <f>(#REF!/0.56)/0.87</f>
        <v>#REF!</v>
      </c>
    </row>
    <row r="31" spans="1:10" x14ac:dyDescent="0.2">
      <c r="B31" s="9"/>
      <c r="C31" s="9"/>
      <c r="D31" s="22"/>
      <c r="G31" s="25"/>
      <c r="I31" s="17"/>
    </row>
    <row r="32" spans="1:10" ht="28.5" x14ac:dyDescent="0.2">
      <c r="A32" s="20">
        <v>12</v>
      </c>
      <c r="B32" s="9" t="s">
        <v>67</v>
      </c>
      <c r="C32" s="9"/>
      <c r="D32" s="22"/>
      <c r="G32" s="25"/>
      <c r="I32" s="17"/>
    </row>
    <row r="33" spans="1:9" x14ac:dyDescent="0.2">
      <c r="B33" s="3"/>
      <c r="C33" s="3"/>
      <c r="D33" s="23"/>
      <c r="G33" s="25"/>
      <c r="I33" s="17" t="e">
        <f>I30*0.87</f>
        <v>#REF!</v>
      </c>
    </row>
    <row r="34" spans="1:9" ht="28.5" x14ac:dyDescent="0.2">
      <c r="A34" s="20">
        <v>13</v>
      </c>
      <c r="B34" s="9" t="s">
        <v>76</v>
      </c>
      <c r="C34" s="9"/>
      <c r="D34" s="23"/>
      <c r="G34" s="25"/>
      <c r="I34" s="17" t="e">
        <f>I33/D26</f>
        <v>#REF!</v>
      </c>
    </row>
    <row r="35" spans="1:9" x14ac:dyDescent="0.2">
      <c r="B35" s="32"/>
      <c r="C35" s="9"/>
      <c r="D35" s="23"/>
      <c r="G35" s="25"/>
      <c r="I35" s="17"/>
    </row>
    <row r="36" spans="1:9" ht="57" x14ac:dyDescent="0.2">
      <c r="A36" s="20">
        <v>14</v>
      </c>
      <c r="B36" s="9" t="s">
        <v>68</v>
      </c>
      <c r="C36" s="9" t="s">
        <v>16</v>
      </c>
      <c r="D36" s="23">
        <v>3500</v>
      </c>
      <c r="E36" s="12">
        <f>(D36*23)/0.87</f>
        <v>92528.735632183903</v>
      </c>
      <c r="F36" s="12">
        <f>(E36+E37)*0.13</f>
        <v>12551.724137931034</v>
      </c>
      <c r="G36" s="25">
        <f>(E36+E37)-F36</f>
        <v>84000</v>
      </c>
      <c r="H36" s="12">
        <f>G36/D36</f>
        <v>24</v>
      </c>
      <c r="I36" s="17"/>
    </row>
    <row r="37" spans="1:9" x14ac:dyDescent="0.2">
      <c r="B37" s="19"/>
      <c r="D37" s="23"/>
      <c r="E37" s="9">
        <f>D36/0.87</f>
        <v>4022.9885057471265</v>
      </c>
      <c r="G37" s="25"/>
      <c r="I37" s="17"/>
    </row>
    <row r="38" spans="1:9" ht="71.25" x14ac:dyDescent="0.2">
      <c r="A38" s="20">
        <v>15</v>
      </c>
      <c r="B38" s="9" t="s">
        <v>69</v>
      </c>
      <c r="C38" s="9">
        <f>E36*0.04</f>
        <v>3701.1494252873563</v>
      </c>
      <c r="D38" s="23"/>
      <c r="E38" s="12">
        <f>E36*1.04</f>
        <v>96229.885057471256</v>
      </c>
      <c r="I38" s="17"/>
    </row>
    <row r="39" spans="1:9" ht="42.75" x14ac:dyDescent="0.2">
      <c r="A39" s="20">
        <v>16</v>
      </c>
      <c r="B39" s="9" t="s">
        <v>77</v>
      </c>
      <c r="C39" s="68"/>
      <c r="D39" s="23">
        <v>-3600</v>
      </c>
      <c r="E39" s="12">
        <f>-D39*Tarjeta!N20</f>
        <v>0</v>
      </c>
      <c r="F39" s="12">
        <f>E39*0.13</f>
        <v>0</v>
      </c>
      <c r="G39" s="12">
        <f>E39-F39</f>
        <v>0</v>
      </c>
      <c r="I39" s="17"/>
    </row>
    <row r="40" spans="1:9" ht="42.75" x14ac:dyDescent="0.2">
      <c r="A40" s="20">
        <v>17</v>
      </c>
      <c r="B40" s="9" t="s">
        <v>60</v>
      </c>
      <c r="C40" s="9"/>
      <c r="D40" s="23"/>
      <c r="I40" s="17"/>
    </row>
    <row r="41" spans="1:9" x14ac:dyDescent="0.2">
      <c r="B41" s="9"/>
      <c r="C41" s="9"/>
      <c r="D41" s="23">
        <f>SUM(D4:D40)</f>
        <v>2000</v>
      </c>
      <c r="I41" s="17"/>
    </row>
    <row r="42" spans="1:9" x14ac:dyDescent="0.2">
      <c r="B42" s="5"/>
      <c r="C42" s="5"/>
      <c r="D42" s="8"/>
    </row>
  </sheetData>
  <printOptions gridLines="1"/>
  <pageMargins left="0.31496062992125984" right="0.31496062992125984"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0"/>
  <sheetViews>
    <sheetView topLeftCell="C5" workbookViewId="0">
      <selection activeCell="M5" sqref="M1:O1048576"/>
    </sheetView>
  </sheetViews>
  <sheetFormatPr baseColWidth="10" defaultRowHeight="15" x14ac:dyDescent="0.25"/>
  <cols>
    <col min="1" max="1" width="6.25" style="67" bestFit="1" customWidth="1"/>
    <col min="2" max="2" width="20.625" customWidth="1"/>
    <col min="3" max="3" width="8.5" customWidth="1"/>
    <col min="4" max="6" width="8.875" customWidth="1"/>
    <col min="7" max="8" width="7" style="17" customWidth="1"/>
    <col min="9" max="9" width="9.25" style="26" customWidth="1"/>
    <col min="10" max="12" width="11" style="17"/>
    <col min="14" max="14" width="5.875" bestFit="1" customWidth="1"/>
  </cols>
  <sheetData>
    <row r="1" spans="1:14" ht="18" x14ac:dyDescent="0.25">
      <c r="A1" s="77" t="s">
        <v>45</v>
      </c>
      <c r="B1" s="77"/>
      <c r="C1" s="77"/>
      <c r="D1" s="77"/>
      <c r="E1" s="77"/>
      <c r="F1" s="77"/>
      <c r="G1" s="77"/>
      <c r="H1" s="77"/>
      <c r="I1" s="77"/>
      <c r="J1" s="77"/>
      <c r="K1" s="77"/>
      <c r="L1" s="77"/>
    </row>
    <row r="2" spans="1:14" s="11" customFormat="1" ht="21" customHeight="1" x14ac:dyDescent="0.2">
      <c r="A2" s="5" t="s">
        <v>46</v>
      </c>
      <c r="B2" s="5"/>
      <c r="C2" s="5"/>
      <c r="D2" s="5"/>
      <c r="E2" s="5"/>
      <c r="F2" s="5"/>
      <c r="G2" s="31"/>
      <c r="H2" s="31"/>
      <c r="I2" s="31"/>
      <c r="J2" s="31" t="s">
        <v>47</v>
      </c>
      <c r="K2" s="31"/>
    </row>
    <row r="4" spans="1:14" x14ac:dyDescent="0.25">
      <c r="A4" s="80" t="s">
        <v>17</v>
      </c>
      <c r="B4" s="80" t="s">
        <v>18</v>
      </c>
      <c r="C4" s="80" t="s">
        <v>44</v>
      </c>
      <c r="D4" s="78" t="s">
        <v>19</v>
      </c>
      <c r="E4" s="78"/>
      <c r="F4" s="78"/>
      <c r="G4" s="78" t="s">
        <v>20</v>
      </c>
      <c r="H4" s="78"/>
      <c r="I4" s="78"/>
      <c r="J4" s="79" t="s">
        <v>23</v>
      </c>
      <c r="K4" s="79"/>
      <c r="L4" s="79"/>
      <c r="N4" s="18"/>
    </row>
    <row r="5" spans="1:14" x14ac:dyDescent="0.25">
      <c r="A5" s="80"/>
      <c r="B5" s="80"/>
      <c r="C5" s="80"/>
      <c r="D5" s="27" t="s">
        <v>27</v>
      </c>
      <c r="E5" s="27" t="s">
        <v>28</v>
      </c>
      <c r="F5" s="27" t="s">
        <v>26</v>
      </c>
      <c r="G5" s="28" t="s">
        <v>21</v>
      </c>
      <c r="H5" s="28" t="s">
        <v>22</v>
      </c>
      <c r="I5" s="29"/>
      <c r="J5" s="28" t="s">
        <v>24</v>
      </c>
      <c r="K5" s="28" t="s">
        <v>25</v>
      </c>
      <c r="L5" s="28" t="s">
        <v>26</v>
      </c>
      <c r="N5" s="18"/>
    </row>
    <row r="6" spans="1:14" s="11" customFormat="1" ht="19.5" customHeight="1" x14ac:dyDescent="0.2">
      <c r="A6" s="66">
        <v>0</v>
      </c>
      <c r="B6" s="34" t="s">
        <v>29</v>
      </c>
      <c r="C6" s="34"/>
      <c r="D6" s="35">
        <f>Propuesta!D4</f>
        <v>1500</v>
      </c>
      <c r="E6" s="34"/>
      <c r="F6" s="35">
        <f>D6</f>
        <v>1500</v>
      </c>
      <c r="G6" s="36">
        <f>Propuesta!H4</f>
        <v>15</v>
      </c>
      <c r="H6" s="37"/>
      <c r="I6" s="38"/>
      <c r="J6" s="36">
        <f>D6*G6</f>
        <v>22500</v>
      </c>
      <c r="K6" s="36"/>
      <c r="L6" s="36">
        <f>J6</f>
        <v>22500</v>
      </c>
      <c r="N6" s="30"/>
    </row>
    <row r="7" spans="1:14" s="11" customFormat="1" ht="19.5" customHeight="1" x14ac:dyDescent="0.2">
      <c r="A7" s="66">
        <v>1</v>
      </c>
      <c r="B7" s="34" t="s">
        <v>31</v>
      </c>
      <c r="C7" s="34"/>
      <c r="D7" s="35">
        <f>Propuesta!D8</f>
        <v>2500</v>
      </c>
      <c r="E7" s="34"/>
      <c r="F7" s="35">
        <f>F6+D7-E7</f>
        <v>4000</v>
      </c>
      <c r="G7" s="36">
        <f>J7/D7</f>
        <v>17</v>
      </c>
      <c r="H7" s="37">
        <v>16.25</v>
      </c>
      <c r="I7" s="38">
        <f>L7/F7</f>
        <v>16.25</v>
      </c>
      <c r="J7" s="36">
        <f>Propuesta!G8</f>
        <v>42500</v>
      </c>
      <c r="K7" s="36"/>
      <c r="L7" s="36">
        <f>L6+J7-K7</f>
        <v>65000</v>
      </c>
      <c r="N7" s="30"/>
    </row>
    <row r="8" spans="1:14" s="11" customFormat="1" ht="19.5" customHeight="1" x14ac:dyDescent="0.2">
      <c r="A8" s="66">
        <v>2</v>
      </c>
      <c r="B8" s="39" t="s">
        <v>43</v>
      </c>
      <c r="C8" s="34"/>
      <c r="D8" s="34"/>
      <c r="E8" s="35"/>
      <c r="F8" s="35"/>
      <c r="G8" s="36"/>
      <c r="H8" s="37"/>
      <c r="I8" s="38"/>
      <c r="J8" s="36"/>
      <c r="K8" s="36"/>
      <c r="L8" s="36"/>
      <c r="N8" s="30"/>
    </row>
    <row r="9" spans="1:14" s="11" customFormat="1" ht="19.5" customHeight="1" x14ac:dyDescent="0.2">
      <c r="A9" s="66">
        <v>3</v>
      </c>
      <c r="B9" s="34" t="s">
        <v>32</v>
      </c>
      <c r="C9" s="34"/>
      <c r="D9" s="35"/>
      <c r="E9" s="34"/>
      <c r="F9" s="35"/>
      <c r="G9" s="36"/>
      <c r="H9" s="37"/>
      <c r="I9" s="38"/>
      <c r="J9" s="36"/>
      <c r="K9" s="36"/>
      <c r="L9" s="36"/>
      <c r="N9" s="30"/>
    </row>
    <row r="10" spans="1:14" s="11" customFormat="1" ht="19.5" customHeight="1" x14ac:dyDescent="0.2">
      <c r="A10" s="66">
        <v>4</v>
      </c>
      <c r="B10" s="34" t="s">
        <v>33</v>
      </c>
      <c r="C10" s="34"/>
      <c r="D10" s="34"/>
      <c r="E10" s="35"/>
      <c r="F10" s="35"/>
      <c r="G10" s="36"/>
      <c r="H10" s="37"/>
      <c r="I10" s="38"/>
      <c r="J10" s="36"/>
      <c r="K10" s="36"/>
      <c r="L10" s="36"/>
      <c r="N10" s="30"/>
    </row>
    <row r="11" spans="1:14" s="11" customFormat="1" ht="19.5" customHeight="1" x14ac:dyDescent="0.2">
      <c r="A11" s="66">
        <v>5</v>
      </c>
      <c r="B11" s="39" t="s">
        <v>34</v>
      </c>
      <c r="C11" s="34"/>
      <c r="D11" s="34"/>
      <c r="E11" s="35"/>
      <c r="F11" s="35"/>
      <c r="G11" s="36"/>
      <c r="H11" s="37"/>
      <c r="I11" s="38"/>
      <c r="J11" s="36"/>
      <c r="K11" s="36"/>
      <c r="L11" s="36"/>
      <c r="N11" s="30"/>
    </row>
    <row r="12" spans="1:14" s="11" customFormat="1" ht="19.5" customHeight="1" x14ac:dyDescent="0.2">
      <c r="A12" s="66">
        <v>6</v>
      </c>
      <c r="B12" s="34" t="s">
        <v>35</v>
      </c>
      <c r="C12" s="34"/>
      <c r="D12" s="35"/>
      <c r="E12" s="34"/>
      <c r="F12" s="35"/>
      <c r="G12" s="36"/>
      <c r="H12" s="37"/>
      <c r="I12" s="38"/>
      <c r="J12" s="36"/>
      <c r="K12" s="36"/>
      <c r="L12" s="36"/>
      <c r="N12" s="30"/>
    </row>
    <row r="13" spans="1:14" s="11" customFormat="1" ht="19.5" customHeight="1" x14ac:dyDescent="0.2">
      <c r="A13" s="66">
        <v>7</v>
      </c>
      <c r="B13" s="39" t="s">
        <v>36</v>
      </c>
      <c r="C13" s="34"/>
      <c r="D13" s="34"/>
      <c r="E13" s="35"/>
      <c r="F13" s="35"/>
      <c r="G13" s="36"/>
      <c r="H13" s="37"/>
      <c r="I13" s="38"/>
      <c r="J13" s="36"/>
      <c r="K13" s="36"/>
      <c r="L13" s="36"/>
      <c r="N13" s="30"/>
    </row>
    <row r="14" spans="1:14" s="11" customFormat="1" ht="19.5" customHeight="1" x14ac:dyDescent="0.2">
      <c r="A14" s="66">
        <v>8</v>
      </c>
      <c r="B14" s="34" t="s">
        <v>37</v>
      </c>
      <c r="C14" s="34"/>
      <c r="D14" s="35"/>
      <c r="E14" s="34"/>
      <c r="F14" s="35"/>
      <c r="G14" s="36"/>
      <c r="H14" s="37"/>
      <c r="I14" s="38"/>
      <c r="J14" s="36"/>
      <c r="K14" s="36"/>
      <c r="L14" s="36"/>
      <c r="N14" s="30"/>
    </row>
    <row r="15" spans="1:14" s="11" customFormat="1" ht="19.5" customHeight="1" x14ac:dyDescent="0.2">
      <c r="A15" s="66">
        <v>9</v>
      </c>
      <c r="B15" s="34" t="s">
        <v>38</v>
      </c>
      <c r="C15" s="34"/>
      <c r="D15" s="35"/>
      <c r="E15" s="34"/>
      <c r="F15" s="35"/>
      <c r="G15" s="36"/>
      <c r="H15" s="37"/>
      <c r="I15" s="38"/>
      <c r="J15" s="36"/>
      <c r="K15" s="36"/>
      <c r="L15" s="36"/>
      <c r="N15" s="30"/>
    </row>
    <row r="16" spans="1:14" s="11" customFormat="1" ht="19.5" customHeight="1" x14ac:dyDescent="0.2">
      <c r="A16" s="66">
        <v>10</v>
      </c>
      <c r="B16" s="34" t="s">
        <v>39</v>
      </c>
      <c r="C16" s="34"/>
      <c r="D16" s="34"/>
      <c r="E16" s="35"/>
      <c r="F16" s="35"/>
      <c r="G16" s="36"/>
      <c r="H16" s="37"/>
      <c r="I16" s="38"/>
      <c r="J16" s="36"/>
      <c r="K16" s="36"/>
      <c r="L16" s="36"/>
    </row>
    <row r="17" spans="1:14" s="11" customFormat="1" ht="19.5" customHeight="1" x14ac:dyDescent="0.2">
      <c r="A17" s="66">
        <v>11</v>
      </c>
      <c r="B17" s="39" t="s">
        <v>40</v>
      </c>
      <c r="C17" s="34"/>
      <c r="D17" s="34"/>
      <c r="E17" s="35"/>
      <c r="F17" s="35"/>
      <c r="G17" s="36"/>
      <c r="H17" s="37"/>
      <c r="I17" s="38"/>
      <c r="J17" s="36"/>
      <c r="K17" s="36"/>
      <c r="L17" s="36"/>
      <c r="N17" s="30"/>
    </row>
    <row r="18" spans="1:14" s="11" customFormat="1" ht="19.5" customHeight="1" x14ac:dyDescent="0.2">
      <c r="A18" s="66">
        <v>14</v>
      </c>
      <c r="B18" s="34" t="s">
        <v>41</v>
      </c>
      <c r="C18" s="34"/>
      <c r="D18" s="35"/>
      <c r="E18" s="34"/>
      <c r="F18" s="35"/>
      <c r="G18" s="36"/>
      <c r="H18" s="37"/>
      <c r="I18" s="38"/>
      <c r="J18" s="36"/>
      <c r="K18" s="36"/>
      <c r="L18" s="36"/>
    </row>
    <row r="19" spans="1:14" s="11" customFormat="1" ht="19.5" customHeight="1" x14ac:dyDescent="0.2">
      <c r="A19" s="66">
        <v>15</v>
      </c>
      <c r="B19" s="34" t="s">
        <v>56</v>
      </c>
      <c r="C19" s="34"/>
      <c r="D19" s="35"/>
      <c r="E19" s="34"/>
      <c r="F19" s="35"/>
      <c r="G19" s="36"/>
      <c r="H19" s="37"/>
      <c r="I19" s="38"/>
      <c r="J19" s="36"/>
      <c r="K19" s="36"/>
      <c r="L19" s="36"/>
    </row>
    <row r="20" spans="1:14" s="11" customFormat="1" ht="19.5" customHeight="1" x14ac:dyDescent="0.2">
      <c r="A20" s="66">
        <v>16</v>
      </c>
      <c r="B20" s="39" t="s">
        <v>42</v>
      </c>
      <c r="C20" s="34"/>
      <c r="D20" s="34"/>
      <c r="E20" s="35"/>
      <c r="F20" s="35"/>
      <c r="G20" s="36"/>
      <c r="H20" s="37"/>
      <c r="I20" s="38"/>
      <c r="J20" s="36"/>
      <c r="K20" s="36"/>
      <c r="L20" s="36"/>
      <c r="N20" s="30"/>
    </row>
  </sheetData>
  <mergeCells count="7">
    <mergeCell ref="A1:L1"/>
    <mergeCell ref="G4:I4"/>
    <mergeCell ref="J4:L4"/>
    <mergeCell ref="D4:F4"/>
    <mergeCell ref="A4:A5"/>
    <mergeCell ref="B4:B5"/>
    <mergeCell ref="C4:C5"/>
  </mergeCells>
  <pageMargins left="0.31496062992125984" right="0.11811023622047245" top="0.74803149606299213" bottom="0.74803149606299213" header="0.31496062992125984" footer="0.31496062992125984"/>
  <pageSetup scale="8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G135"/>
  <sheetViews>
    <sheetView tabSelected="1" zoomScale="130" zoomScaleNormal="130" workbookViewId="0">
      <selection activeCell="B16" sqref="B16"/>
    </sheetView>
  </sheetViews>
  <sheetFormatPr baseColWidth="10" defaultRowHeight="14.25" x14ac:dyDescent="0.2"/>
  <cols>
    <col min="1" max="1" width="8.125" style="11" customWidth="1"/>
    <col min="2" max="2" width="38.625" style="11" bestFit="1" customWidth="1"/>
    <col min="3" max="3" width="8.625" style="11" customWidth="1"/>
    <col min="4" max="5" width="13.25" style="12" customWidth="1"/>
    <col min="6" max="6" width="0.375" style="11" customWidth="1"/>
    <col min="7" max="16384" width="11" style="11"/>
  </cols>
  <sheetData>
    <row r="1" spans="1:5" x14ac:dyDescent="0.2">
      <c r="A1" s="81" t="s">
        <v>59</v>
      </c>
      <c r="B1" s="81"/>
      <c r="C1" s="81"/>
      <c r="D1" s="81"/>
      <c r="E1" s="81"/>
    </row>
    <row r="2" spans="1:5" x14ac:dyDescent="0.2">
      <c r="A2" s="33" t="s">
        <v>52</v>
      </c>
      <c r="B2" s="33" t="s">
        <v>53</v>
      </c>
      <c r="C2" s="33" t="s">
        <v>54</v>
      </c>
      <c r="D2" s="42" t="s">
        <v>55</v>
      </c>
      <c r="E2" s="42" t="s">
        <v>7</v>
      </c>
    </row>
    <row r="3" spans="1:5" x14ac:dyDescent="0.2">
      <c r="B3" s="43" t="s">
        <v>57</v>
      </c>
      <c r="C3" s="44"/>
      <c r="D3" s="45"/>
      <c r="E3" s="45"/>
    </row>
    <row r="4" spans="1:5" x14ac:dyDescent="0.2">
      <c r="B4" s="46" t="s">
        <v>49</v>
      </c>
      <c r="C4" s="47"/>
      <c r="D4" s="48">
        <f>Propuesta!G8</f>
        <v>42500</v>
      </c>
      <c r="E4" s="48"/>
    </row>
    <row r="5" spans="1:5" x14ac:dyDescent="0.2">
      <c r="B5" s="46" t="s">
        <v>48</v>
      </c>
      <c r="C5" s="47"/>
      <c r="D5" s="48">
        <f>Propuesta!F8</f>
        <v>6350.5747126436781</v>
      </c>
      <c r="E5" s="48"/>
    </row>
    <row r="6" spans="1:5" x14ac:dyDescent="0.2">
      <c r="B6" s="49" t="s">
        <v>50</v>
      </c>
      <c r="C6" s="47"/>
      <c r="D6" s="48"/>
      <c r="E6" s="48">
        <f>Propuesta!E8</f>
        <v>48850.574712643676</v>
      </c>
    </row>
    <row r="7" spans="1:5" x14ac:dyDescent="0.2">
      <c r="B7" s="50" t="s">
        <v>51</v>
      </c>
      <c r="C7" s="47"/>
      <c r="D7" s="48"/>
      <c r="E7" s="48"/>
    </row>
    <row r="8" spans="1:5" x14ac:dyDescent="0.2">
      <c r="B8" s="51"/>
      <c r="C8" s="47"/>
      <c r="D8" s="48"/>
      <c r="E8" s="48"/>
    </row>
    <row r="9" spans="1:5" x14ac:dyDescent="0.2">
      <c r="B9" s="52" t="s">
        <v>58</v>
      </c>
      <c r="C9" s="47"/>
      <c r="D9" s="48"/>
      <c r="E9" s="48"/>
    </row>
    <row r="10" spans="1:5" x14ac:dyDescent="0.2">
      <c r="B10" s="46"/>
      <c r="C10" s="47"/>
      <c r="D10" s="48"/>
      <c r="E10" s="48"/>
    </row>
    <row r="11" spans="1:5" x14ac:dyDescent="0.2">
      <c r="B11" s="46"/>
      <c r="C11" s="47"/>
      <c r="D11" s="48"/>
      <c r="E11" s="48"/>
    </row>
    <row r="12" spans="1:5" x14ac:dyDescent="0.2">
      <c r="B12" s="46"/>
      <c r="C12" s="47"/>
      <c r="D12" s="48"/>
      <c r="E12" s="48"/>
    </row>
    <row r="13" spans="1:5" x14ac:dyDescent="0.2">
      <c r="B13" s="53"/>
      <c r="C13" s="47"/>
      <c r="D13" s="48"/>
      <c r="E13" s="48"/>
    </row>
    <row r="14" spans="1:5" x14ac:dyDescent="0.2">
      <c r="B14" s="53"/>
      <c r="C14" s="47"/>
      <c r="D14" s="48"/>
      <c r="E14" s="48"/>
    </row>
    <row r="15" spans="1:5" x14ac:dyDescent="0.2">
      <c r="B15" s="53"/>
      <c r="C15" s="47"/>
      <c r="D15" s="48"/>
      <c r="E15" s="48"/>
    </row>
    <row r="16" spans="1:5" x14ac:dyDescent="0.2">
      <c r="B16" s="53"/>
      <c r="C16" s="47"/>
      <c r="D16" s="48"/>
      <c r="E16" s="48"/>
    </row>
    <row r="17" spans="2:5" x14ac:dyDescent="0.2">
      <c r="B17" s="51"/>
      <c r="C17" s="47"/>
      <c r="D17" s="48"/>
      <c r="E17" s="48"/>
    </row>
    <row r="18" spans="2:5" x14ac:dyDescent="0.2">
      <c r="B18" s="52"/>
      <c r="C18" s="47"/>
      <c r="D18" s="48"/>
      <c r="E18" s="48"/>
    </row>
    <row r="19" spans="2:5" x14ac:dyDescent="0.2">
      <c r="B19" s="46"/>
      <c r="C19" s="47"/>
      <c r="D19" s="48"/>
      <c r="E19" s="48"/>
    </row>
    <row r="20" spans="2:5" x14ac:dyDescent="0.2">
      <c r="B20" s="46"/>
      <c r="C20" s="47"/>
      <c r="D20" s="48"/>
      <c r="E20" s="48"/>
    </row>
    <row r="21" spans="2:5" x14ac:dyDescent="0.2">
      <c r="B21" s="49"/>
      <c r="C21" s="47"/>
      <c r="D21" s="48"/>
      <c r="E21" s="48"/>
    </row>
    <row r="22" spans="2:5" x14ac:dyDescent="0.2">
      <c r="B22" s="49"/>
      <c r="C22" s="47"/>
      <c r="D22" s="48"/>
      <c r="E22" s="48"/>
    </row>
    <row r="23" spans="2:5" ht="12.75" customHeight="1" x14ac:dyDescent="0.2">
      <c r="B23" s="49"/>
      <c r="C23" s="47"/>
      <c r="D23" s="48"/>
      <c r="E23" s="48"/>
    </row>
    <row r="24" spans="2:5" x14ac:dyDescent="0.2">
      <c r="B24" s="54"/>
      <c r="C24" s="47"/>
      <c r="D24" s="48"/>
      <c r="E24" s="48"/>
    </row>
    <row r="25" spans="2:5" x14ac:dyDescent="0.2">
      <c r="B25" s="49"/>
      <c r="C25" s="47"/>
      <c r="D25" s="48"/>
      <c r="E25" s="48"/>
    </row>
    <row r="26" spans="2:5" x14ac:dyDescent="0.2">
      <c r="B26" s="51"/>
      <c r="C26" s="47"/>
      <c r="D26" s="48"/>
      <c r="E26" s="48"/>
    </row>
    <row r="27" spans="2:5" x14ac:dyDescent="0.2">
      <c r="B27" s="52"/>
      <c r="C27" s="47"/>
      <c r="D27" s="48"/>
      <c r="E27" s="48"/>
    </row>
    <row r="28" spans="2:5" x14ac:dyDescent="0.2">
      <c r="B28" s="55"/>
      <c r="C28" s="47"/>
      <c r="D28" s="48"/>
      <c r="E28" s="48"/>
    </row>
    <row r="29" spans="2:5" x14ac:dyDescent="0.2">
      <c r="B29" s="56"/>
      <c r="C29" s="47"/>
      <c r="D29" s="48"/>
      <c r="E29" s="48"/>
    </row>
    <row r="30" spans="2:5" x14ac:dyDescent="0.2">
      <c r="B30" s="57"/>
      <c r="C30" s="47"/>
      <c r="D30" s="48"/>
      <c r="E30" s="48"/>
    </row>
    <row r="31" spans="2:5" x14ac:dyDescent="0.2">
      <c r="B31" s="49"/>
      <c r="C31" s="47"/>
      <c r="D31" s="48"/>
      <c r="E31" s="48"/>
    </row>
    <row r="32" spans="2:5" s="59" customFormat="1" x14ac:dyDescent="0.2">
      <c r="B32" s="49"/>
      <c r="C32" s="58"/>
      <c r="D32" s="58"/>
      <c r="E32" s="48"/>
    </row>
    <row r="33" spans="2:5" x14ac:dyDescent="0.2">
      <c r="B33" s="52"/>
      <c r="C33" s="47"/>
      <c r="D33" s="48"/>
      <c r="E33" s="48"/>
    </row>
    <row r="34" spans="2:5" x14ac:dyDescent="0.2">
      <c r="B34" s="52"/>
      <c r="C34" s="47"/>
      <c r="D34" s="48"/>
      <c r="E34" s="48"/>
    </row>
    <row r="35" spans="2:5" x14ac:dyDescent="0.2">
      <c r="B35" s="46"/>
      <c r="C35" s="47"/>
      <c r="D35" s="48"/>
      <c r="E35" s="48"/>
    </row>
    <row r="36" spans="2:5" x14ac:dyDescent="0.2">
      <c r="B36" s="60"/>
      <c r="C36" s="47"/>
      <c r="D36" s="48"/>
      <c r="E36" s="48"/>
    </row>
    <row r="37" spans="2:5" x14ac:dyDescent="0.2">
      <c r="B37" s="46"/>
      <c r="C37" s="47"/>
      <c r="D37" s="48"/>
      <c r="E37" s="48"/>
    </row>
    <row r="38" spans="2:5" x14ac:dyDescent="0.2">
      <c r="B38" s="46"/>
      <c r="C38" s="47"/>
      <c r="D38" s="48"/>
      <c r="E38" s="48"/>
    </row>
    <row r="39" spans="2:5" x14ac:dyDescent="0.2">
      <c r="B39" s="53"/>
      <c r="C39" s="47"/>
      <c r="D39" s="48"/>
      <c r="E39" s="48"/>
    </row>
    <row r="40" spans="2:5" x14ac:dyDescent="0.2">
      <c r="B40" s="53"/>
      <c r="C40" s="47"/>
      <c r="D40" s="48"/>
      <c r="E40" s="48"/>
    </row>
    <row r="41" spans="2:5" x14ac:dyDescent="0.2">
      <c r="B41" s="53"/>
      <c r="C41" s="47"/>
      <c r="D41" s="48"/>
      <c r="E41" s="48"/>
    </row>
    <row r="42" spans="2:5" x14ac:dyDescent="0.2">
      <c r="B42" s="53"/>
      <c r="C42" s="47"/>
      <c r="D42" s="48"/>
      <c r="E42" s="48"/>
    </row>
    <row r="43" spans="2:5" x14ac:dyDescent="0.2">
      <c r="B43" s="52"/>
      <c r="C43" s="47"/>
      <c r="D43" s="48"/>
      <c r="E43" s="48"/>
    </row>
    <row r="44" spans="2:5" x14ac:dyDescent="0.2">
      <c r="B44" s="52"/>
      <c r="C44" s="47"/>
      <c r="D44" s="48"/>
      <c r="E44" s="48"/>
    </row>
    <row r="45" spans="2:5" x14ac:dyDescent="0.2">
      <c r="B45" s="46"/>
      <c r="C45" s="47"/>
      <c r="D45" s="48"/>
      <c r="E45" s="48"/>
    </row>
    <row r="46" spans="2:5" x14ac:dyDescent="0.2">
      <c r="B46" s="46"/>
      <c r="C46" s="47"/>
      <c r="D46" s="48"/>
      <c r="E46" s="48"/>
    </row>
    <row r="47" spans="2:5" x14ac:dyDescent="0.2">
      <c r="B47" s="49"/>
      <c r="C47" s="47"/>
      <c r="D47" s="48"/>
      <c r="E47" s="48"/>
    </row>
    <row r="48" spans="2:5" x14ac:dyDescent="0.2">
      <c r="B48" s="54"/>
      <c r="C48" s="47"/>
      <c r="D48" s="48"/>
      <c r="E48" s="48"/>
    </row>
    <row r="49" spans="2:5" x14ac:dyDescent="0.2">
      <c r="B49" s="49"/>
      <c r="C49" s="47"/>
      <c r="D49" s="48"/>
      <c r="E49" s="48"/>
    </row>
    <row r="50" spans="2:5" x14ac:dyDescent="0.2">
      <c r="B50" s="51"/>
      <c r="C50" s="47"/>
      <c r="D50" s="48"/>
      <c r="E50" s="48"/>
    </row>
    <row r="51" spans="2:5" x14ac:dyDescent="0.2">
      <c r="B51" s="52"/>
      <c r="C51" s="47"/>
      <c r="D51" s="48"/>
      <c r="E51" s="48"/>
    </row>
    <row r="52" spans="2:5" x14ac:dyDescent="0.2">
      <c r="B52" s="46"/>
      <c r="C52" s="47"/>
      <c r="D52" s="48"/>
      <c r="E52" s="48"/>
    </row>
    <row r="53" spans="2:5" x14ac:dyDescent="0.2">
      <c r="B53" s="46"/>
      <c r="C53" s="47"/>
      <c r="D53" s="48"/>
      <c r="E53" s="48"/>
    </row>
    <row r="54" spans="2:5" x14ac:dyDescent="0.2">
      <c r="B54" s="46"/>
      <c r="C54" s="47"/>
      <c r="D54" s="48"/>
      <c r="E54" s="48"/>
    </row>
    <row r="55" spans="2:5" x14ac:dyDescent="0.2">
      <c r="B55" s="53"/>
      <c r="C55" s="47"/>
      <c r="D55" s="48"/>
      <c r="E55" s="48"/>
    </row>
    <row r="56" spans="2:5" x14ac:dyDescent="0.2">
      <c r="B56" s="53"/>
      <c r="C56" s="47"/>
      <c r="D56" s="48"/>
      <c r="E56" s="48"/>
    </row>
    <row r="57" spans="2:5" x14ac:dyDescent="0.2">
      <c r="B57" s="53"/>
      <c r="C57" s="47"/>
      <c r="D57" s="48"/>
      <c r="E57" s="48"/>
    </row>
    <row r="58" spans="2:5" x14ac:dyDescent="0.2">
      <c r="B58" s="53"/>
      <c r="C58" s="47"/>
      <c r="D58" s="48"/>
      <c r="E58" s="48"/>
    </row>
    <row r="59" spans="2:5" x14ac:dyDescent="0.2">
      <c r="B59" s="51"/>
      <c r="C59" s="47"/>
      <c r="D59" s="48"/>
      <c r="E59" s="48"/>
    </row>
    <row r="60" spans="2:5" x14ac:dyDescent="0.2">
      <c r="B60" s="52"/>
      <c r="C60" s="47"/>
      <c r="D60" s="48"/>
      <c r="E60" s="48"/>
    </row>
    <row r="61" spans="2:5" x14ac:dyDescent="0.2">
      <c r="B61" s="46"/>
      <c r="C61" s="47"/>
      <c r="D61" s="48"/>
      <c r="E61" s="48"/>
    </row>
    <row r="62" spans="2:5" x14ac:dyDescent="0.2">
      <c r="B62" s="46"/>
      <c r="C62" s="47"/>
      <c r="D62" s="48"/>
      <c r="E62" s="48"/>
    </row>
    <row r="63" spans="2:5" x14ac:dyDescent="0.2">
      <c r="B63" s="46"/>
      <c r="C63" s="47"/>
      <c r="D63" s="48"/>
      <c r="E63" s="48"/>
    </row>
    <row r="64" spans="2:5" x14ac:dyDescent="0.2">
      <c r="B64" s="46"/>
      <c r="C64" s="47"/>
      <c r="D64" s="48"/>
      <c r="E64" s="48"/>
    </row>
    <row r="65" spans="2:5" x14ac:dyDescent="0.2">
      <c r="B65" s="53"/>
      <c r="C65" s="47"/>
      <c r="D65" s="48"/>
      <c r="E65" s="48"/>
    </row>
    <row r="66" spans="2:5" x14ac:dyDescent="0.2">
      <c r="B66" s="50"/>
      <c r="C66" s="47"/>
      <c r="D66" s="48"/>
      <c r="E66" s="48"/>
    </row>
    <row r="67" spans="2:5" x14ac:dyDescent="0.2">
      <c r="B67" s="53"/>
      <c r="C67" s="47"/>
      <c r="D67" s="48"/>
      <c r="E67" s="48"/>
    </row>
    <row r="68" spans="2:5" x14ac:dyDescent="0.2">
      <c r="B68" s="53"/>
      <c r="C68" s="47"/>
      <c r="D68" s="48"/>
      <c r="E68" s="48"/>
    </row>
    <row r="69" spans="2:5" x14ac:dyDescent="0.2">
      <c r="B69" s="51"/>
      <c r="C69" s="47"/>
      <c r="D69" s="48"/>
      <c r="E69" s="48"/>
    </row>
    <row r="70" spans="2:5" x14ac:dyDescent="0.2">
      <c r="B70" s="52"/>
      <c r="C70" s="47"/>
      <c r="D70" s="48"/>
      <c r="E70" s="48"/>
    </row>
    <row r="71" spans="2:5" x14ac:dyDescent="0.2">
      <c r="B71" s="46"/>
      <c r="C71" s="47"/>
      <c r="D71" s="48"/>
      <c r="E71" s="48"/>
    </row>
    <row r="72" spans="2:5" x14ac:dyDescent="0.2">
      <c r="B72" s="46"/>
      <c r="C72" s="47"/>
      <c r="D72" s="48"/>
      <c r="E72" s="48"/>
    </row>
    <row r="73" spans="2:5" x14ac:dyDescent="0.2">
      <c r="B73" s="53"/>
      <c r="C73" s="47"/>
      <c r="D73" s="48"/>
      <c r="E73" s="48"/>
    </row>
    <row r="74" spans="2:5" x14ac:dyDescent="0.2">
      <c r="B74" s="50"/>
      <c r="C74" s="47"/>
      <c r="D74" s="48"/>
      <c r="E74" s="48"/>
    </row>
    <row r="75" spans="2:5" x14ac:dyDescent="0.2">
      <c r="B75" s="51"/>
      <c r="C75" s="47"/>
      <c r="D75" s="48"/>
      <c r="E75" s="48"/>
    </row>
    <row r="76" spans="2:5" x14ac:dyDescent="0.2">
      <c r="B76" s="52"/>
      <c r="C76" s="47"/>
      <c r="D76" s="48"/>
      <c r="E76" s="48"/>
    </row>
    <row r="77" spans="2:5" x14ac:dyDescent="0.2">
      <c r="B77" s="46"/>
      <c r="C77" s="47"/>
      <c r="D77" s="48"/>
      <c r="E77" s="48"/>
    </row>
    <row r="78" spans="2:5" x14ac:dyDescent="0.2">
      <c r="B78" s="51"/>
      <c r="C78" s="47"/>
      <c r="D78" s="48"/>
      <c r="E78" s="48"/>
    </row>
    <row r="79" spans="2:5" x14ac:dyDescent="0.2">
      <c r="B79" s="53"/>
      <c r="C79" s="47"/>
      <c r="D79" s="48"/>
      <c r="E79" s="48"/>
    </row>
    <row r="80" spans="2:5" x14ac:dyDescent="0.2">
      <c r="B80" s="53"/>
      <c r="C80" s="47"/>
      <c r="D80" s="48"/>
      <c r="E80" s="48"/>
    </row>
    <row r="81" spans="2:5" x14ac:dyDescent="0.2">
      <c r="B81" s="53"/>
      <c r="C81" s="47"/>
      <c r="D81" s="48"/>
      <c r="E81" s="48"/>
    </row>
    <row r="82" spans="2:5" x14ac:dyDescent="0.2">
      <c r="B82" s="52"/>
      <c r="C82" s="47"/>
      <c r="D82" s="48"/>
      <c r="E82" s="48"/>
    </row>
    <row r="83" spans="2:5" x14ac:dyDescent="0.2">
      <c r="B83" s="46"/>
      <c r="C83" s="47"/>
      <c r="D83" s="48"/>
      <c r="E83" s="48"/>
    </row>
    <row r="84" spans="2:5" x14ac:dyDescent="0.2">
      <c r="B84" s="51"/>
      <c r="C84" s="47"/>
      <c r="D84" s="48"/>
      <c r="E84" s="48"/>
    </row>
    <row r="85" spans="2:5" x14ac:dyDescent="0.2">
      <c r="B85" s="46"/>
      <c r="C85" s="47"/>
      <c r="D85" s="48"/>
      <c r="E85" s="48"/>
    </row>
    <row r="86" spans="2:5" x14ac:dyDescent="0.2">
      <c r="B86" s="46"/>
      <c r="C86" s="47"/>
      <c r="D86" s="48"/>
      <c r="E86" s="48"/>
    </row>
    <row r="87" spans="2:5" x14ac:dyDescent="0.2">
      <c r="B87" s="53"/>
      <c r="C87" s="47"/>
      <c r="D87" s="48"/>
      <c r="E87" s="48"/>
    </row>
    <row r="88" spans="2:5" x14ac:dyDescent="0.2">
      <c r="B88" s="53"/>
      <c r="C88" s="47"/>
      <c r="D88" s="48"/>
      <c r="E88" s="48"/>
    </row>
    <row r="89" spans="2:5" x14ac:dyDescent="0.2">
      <c r="B89" s="53"/>
      <c r="C89" s="47"/>
      <c r="D89" s="48"/>
      <c r="E89" s="48"/>
    </row>
    <row r="90" spans="2:5" x14ac:dyDescent="0.2">
      <c r="B90" s="53"/>
      <c r="C90" s="47"/>
      <c r="D90" s="48"/>
      <c r="E90" s="48"/>
    </row>
    <row r="91" spans="2:5" x14ac:dyDescent="0.2">
      <c r="B91" s="51"/>
      <c r="C91" s="47"/>
      <c r="D91" s="48"/>
      <c r="E91" s="48"/>
    </row>
    <row r="92" spans="2:5" x14ac:dyDescent="0.2">
      <c r="B92" s="52"/>
      <c r="C92" s="47"/>
      <c r="D92" s="48"/>
      <c r="E92" s="48"/>
    </row>
    <row r="93" spans="2:5" x14ac:dyDescent="0.2">
      <c r="B93" s="46"/>
      <c r="C93" s="47"/>
      <c r="D93" s="48"/>
      <c r="E93" s="48"/>
    </row>
    <row r="94" spans="2:5" x14ac:dyDescent="0.2">
      <c r="B94" s="60"/>
      <c r="C94" s="47"/>
      <c r="D94" s="48"/>
      <c r="E94" s="48"/>
    </row>
    <row r="95" spans="2:5" x14ac:dyDescent="0.2">
      <c r="B95" s="53"/>
      <c r="C95" s="47"/>
      <c r="D95" s="48"/>
      <c r="E95" s="48"/>
    </row>
    <row r="96" spans="2:5" x14ac:dyDescent="0.2">
      <c r="B96" s="61"/>
      <c r="C96" s="47"/>
      <c r="D96" s="48"/>
      <c r="E96" s="48"/>
    </row>
    <row r="97" spans="2:5" x14ac:dyDescent="0.2">
      <c r="B97" s="53"/>
      <c r="C97" s="47"/>
      <c r="D97" s="48"/>
      <c r="E97" s="48"/>
    </row>
    <row r="98" spans="2:5" x14ac:dyDescent="0.2">
      <c r="B98" s="53"/>
      <c r="C98" s="47"/>
      <c r="D98" s="48"/>
      <c r="E98" s="48"/>
    </row>
    <row r="99" spans="2:5" x14ac:dyDescent="0.2">
      <c r="B99" s="51"/>
      <c r="C99" s="47"/>
      <c r="D99" s="48"/>
      <c r="E99" s="48"/>
    </row>
    <row r="100" spans="2:5" x14ac:dyDescent="0.2">
      <c r="B100" s="52"/>
      <c r="C100" s="47"/>
      <c r="D100" s="48"/>
      <c r="E100" s="48"/>
    </row>
    <row r="101" spans="2:5" x14ac:dyDescent="0.2">
      <c r="B101" s="46"/>
      <c r="C101" s="47"/>
      <c r="D101" s="48"/>
      <c r="E101" s="48"/>
    </row>
    <row r="102" spans="2:5" x14ac:dyDescent="0.2">
      <c r="B102" s="46"/>
      <c r="C102" s="47"/>
      <c r="D102" s="48"/>
      <c r="E102" s="48"/>
    </row>
    <row r="103" spans="2:5" x14ac:dyDescent="0.2">
      <c r="B103" s="46"/>
      <c r="C103" s="47"/>
      <c r="D103" s="48"/>
      <c r="E103" s="48"/>
    </row>
    <row r="104" spans="2:5" x14ac:dyDescent="0.2">
      <c r="B104" s="46"/>
      <c r="C104" s="47"/>
      <c r="D104" s="48"/>
      <c r="E104" s="48"/>
    </row>
    <row r="105" spans="2:5" x14ac:dyDescent="0.2">
      <c r="B105" s="53"/>
      <c r="C105" s="47"/>
      <c r="D105" s="48"/>
      <c r="E105" s="48"/>
    </row>
    <row r="106" spans="2:5" x14ac:dyDescent="0.2">
      <c r="B106" s="50"/>
      <c r="C106" s="47"/>
      <c r="D106" s="48"/>
      <c r="E106" s="48"/>
    </row>
    <row r="107" spans="2:5" x14ac:dyDescent="0.2">
      <c r="B107" s="53"/>
      <c r="C107" s="47"/>
      <c r="D107" s="48"/>
      <c r="E107" s="48"/>
    </row>
    <row r="108" spans="2:5" x14ac:dyDescent="0.2">
      <c r="B108" s="51"/>
      <c r="C108" s="47"/>
      <c r="D108" s="48"/>
      <c r="E108" s="48"/>
    </row>
    <row r="109" spans="2:5" x14ac:dyDescent="0.2">
      <c r="B109" s="52"/>
      <c r="C109" s="47"/>
      <c r="D109" s="48"/>
      <c r="E109" s="48"/>
    </row>
    <row r="110" spans="2:5" x14ac:dyDescent="0.2">
      <c r="B110" s="46"/>
      <c r="C110" s="47"/>
      <c r="D110" s="48"/>
      <c r="E110" s="48"/>
    </row>
    <row r="111" spans="2:5" x14ac:dyDescent="0.2">
      <c r="B111" s="46"/>
      <c r="C111" s="47"/>
      <c r="D111" s="48"/>
      <c r="E111" s="48"/>
    </row>
    <row r="112" spans="2:5" x14ac:dyDescent="0.2">
      <c r="B112" s="53"/>
      <c r="C112" s="47"/>
      <c r="D112" s="48"/>
      <c r="E112" s="48"/>
    </row>
    <row r="113" spans="2:7" x14ac:dyDescent="0.2">
      <c r="B113" s="50"/>
      <c r="C113" s="47"/>
      <c r="D113" s="48"/>
      <c r="E113" s="48"/>
    </row>
    <row r="114" spans="2:7" x14ac:dyDescent="0.2">
      <c r="B114" s="53"/>
      <c r="C114" s="47"/>
      <c r="D114" s="48"/>
      <c r="E114" s="48"/>
    </row>
    <row r="115" spans="2:7" x14ac:dyDescent="0.2">
      <c r="B115" s="51"/>
      <c r="C115" s="47"/>
      <c r="D115" s="48"/>
      <c r="E115" s="48"/>
    </row>
    <row r="116" spans="2:7" x14ac:dyDescent="0.2">
      <c r="B116" s="52"/>
      <c r="C116" s="47"/>
      <c r="D116" s="48"/>
      <c r="E116" s="48"/>
    </row>
    <row r="117" spans="2:7" x14ac:dyDescent="0.2">
      <c r="B117" s="46"/>
      <c r="C117" s="47"/>
      <c r="D117" s="48"/>
      <c r="E117" s="48"/>
    </row>
    <row r="118" spans="2:7" x14ac:dyDescent="0.2">
      <c r="B118" s="46"/>
      <c r="C118" s="47"/>
      <c r="D118" s="48"/>
      <c r="E118" s="48"/>
    </row>
    <row r="119" spans="2:7" x14ac:dyDescent="0.2">
      <c r="B119" s="46"/>
      <c r="C119" s="47"/>
      <c r="D119" s="48"/>
      <c r="E119" s="48"/>
    </row>
    <row r="120" spans="2:7" x14ac:dyDescent="0.2">
      <c r="B120" s="51"/>
      <c r="C120" s="47"/>
      <c r="D120" s="48"/>
      <c r="E120" s="48"/>
    </row>
    <row r="121" spans="2:7" x14ac:dyDescent="0.2">
      <c r="B121" s="53"/>
      <c r="C121" s="47"/>
      <c r="D121" s="48"/>
      <c r="E121" s="48"/>
    </row>
    <row r="122" spans="2:7" x14ac:dyDescent="0.2">
      <c r="B122" s="61"/>
      <c r="C122" s="47"/>
      <c r="D122" s="48"/>
      <c r="E122" s="48"/>
      <c r="G122" s="69"/>
    </row>
    <row r="123" spans="2:7" x14ac:dyDescent="0.2">
      <c r="B123" s="51"/>
      <c r="C123" s="47"/>
      <c r="D123" s="48"/>
      <c r="E123" s="48"/>
    </row>
    <row r="124" spans="2:7" x14ac:dyDescent="0.2">
      <c r="B124" s="52"/>
      <c r="C124" s="47"/>
      <c r="D124" s="48"/>
      <c r="E124" s="48"/>
    </row>
    <row r="125" spans="2:7" x14ac:dyDescent="0.2">
      <c r="B125" s="46"/>
      <c r="C125" s="47"/>
      <c r="D125" s="48"/>
      <c r="E125" s="48"/>
    </row>
    <row r="126" spans="2:7" x14ac:dyDescent="0.2">
      <c r="B126" s="51"/>
      <c r="C126" s="47"/>
      <c r="D126" s="48"/>
      <c r="E126" s="48"/>
    </row>
    <row r="127" spans="2:7" x14ac:dyDescent="0.2">
      <c r="B127" s="46"/>
      <c r="C127" s="47"/>
      <c r="D127" s="48"/>
      <c r="E127" s="48"/>
    </row>
    <row r="128" spans="2:7" x14ac:dyDescent="0.2">
      <c r="B128" s="46"/>
      <c r="C128" s="47"/>
      <c r="D128" s="48"/>
      <c r="E128" s="48"/>
    </row>
    <row r="129" spans="2:5" x14ac:dyDescent="0.2">
      <c r="B129" s="53"/>
      <c r="C129" s="47"/>
      <c r="D129" s="48"/>
      <c r="E129" s="48"/>
    </row>
    <row r="130" spans="2:5" x14ac:dyDescent="0.2">
      <c r="B130" s="53"/>
      <c r="C130" s="47"/>
      <c r="D130" s="48"/>
      <c r="E130" s="48"/>
    </row>
    <row r="131" spans="2:5" x14ac:dyDescent="0.2">
      <c r="B131" s="53"/>
      <c r="C131" s="47"/>
      <c r="D131" s="48"/>
      <c r="E131" s="48"/>
    </row>
    <row r="132" spans="2:5" x14ac:dyDescent="0.2">
      <c r="B132" s="53"/>
      <c r="C132" s="47"/>
      <c r="D132" s="48"/>
      <c r="E132" s="48"/>
    </row>
    <row r="133" spans="2:5" x14ac:dyDescent="0.2">
      <c r="B133" s="62"/>
      <c r="C133" s="63"/>
      <c r="D133" s="64"/>
      <c r="E133" s="64"/>
    </row>
    <row r="134" spans="2:5" ht="15.75" thickBot="1" x14ac:dyDescent="0.25">
      <c r="D134" s="65"/>
      <c r="E134" s="65"/>
    </row>
    <row r="135" spans="2:5" ht="15" thickTop="1" x14ac:dyDescent="0.2"/>
  </sheetData>
  <mergeCells count="1">
    <mergeCell ref="A1:E1"/>
  </mergeCells>
  <printOptions gridLines="1"/>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33"/>
  <sheetViews>
    <sheetView topLeftCell="A12" workbookViewId="0">
      <selection activeCell="D29" sqref="D29"/>
    </sheetView>
  </sheetViews>
  <sheetFormatPr baseColWidth="10" defaultRowHeight="14.25" x14ac:dyDescent="0.2"/>
  <cols>
    <col min="1" max="1" width="7.625" style="11" customWidth="1"/>
    <col min="2" max="2" width="34.625" style="11" customWidth="1"/>
    <col min="3" max="3" width="14.875" style="11" customWidth="1"/>
    <col min="4" max="4" width="21.25" style="11" customWidth="1"/>
    <col min="5" max="16384" width="11" style="11"/>
  </cols>
  <sheetData>
    <row r="1" spans="1:5" ht="15" x14ac:dyDescent="0.2">
      <c r="B1" s="30" t="s">
        <v>14</v>
      </c>
    </row>
    <row r="2" spans="1:5" ht="15" x14ac:dyDescent="0.2">
      <c r="A2" s="70" t="s">
        <v>81</v>
      </c>
      <c r="B2" s="70" t="s">
        <v>18</v>
      </c>
      <c r="C2" s="70" t="s">
        <v>79</v>
      </c>
      <c r="D2" s="70" t="s">
        <v>80</v>
      </c>
    </row>
    <row r="3" spans="1:5" ht="25.5" customHeight="1" x14ac:dyDescent="0.2">
      <c r="A3" s="71"/>
      <c r="B3" s="71" t="s">
        <v>29</v>
      </c>
      <c r="C3" s="72"/>
      <c r="D3" s="73"/>
    </row>
    <row r="4" spans="1:5" ht="25.5" customHeight="1" x14ac:dyDescent="0.2">
      <c r="A4" s="71"/>
      <c r="B4" s="71" t="s">
        <v>31</v>
      </c>
      <c r="C4" s="72"/>
      <c r="D4" s="73"/>
    </row>
    <row r="5" spans="1:5" ht="25.5" customHeight="1" x14ac:dyDescent="0.2">
      <c r="A5" s="71"/>
      <c r="B5" s="71" t="s">
        <v>32</v>
      </c>
      <c r="C5" s="72"/>
      <c r="D5" s="73"/>
    </row>
    <row r="6" spans="1:5" ht="25.5" customHeight="1" x14ac:dyDescent="0.2">
      <c r="A6" s="71"/>
      <c r="B6" s="71" t="s">
        <v>33</v>
      </c>
      <c r="C6" s="71"/>
      <c r="D6" s="73"/>
    </row>
    <row r="7" spans="1:5" ht="25.5" customHeight="1" x14ac:dyDescent="0.2">
      <c r="A7" s="71"/>
      <c r="B7" s="71" t="s">
        <v>35</v>
      </c>
      <c r="C7" s="72"/>
      <c r="D7" s="73"/>
    </row>
    <row r="8" spans="1:5" ht="25.5" customHeight="1" x14ac:dyDescent="0.2">
      <c r="A8" s="71"/>
      <c r="B8" s="71" t="s">
        <v>38</v>
      </c>
      <c r="C8" s="72"/>
      <c r="D8" s="73"/>
    </row>
    <row r="9" spans="1:5" ht="25.5" customHeight="1" x14ac:dyDescent="0.2">
      <c r="A9" s="71"/>
      <c r="B9" s="71" t="s">
        <v>39</v>
      </c>
      <c r="C9" s="71"/>
      <c r="D9" s="73"/>
    </row>
    <row r="10" spans="1:5" ht="25.5" customHeight="1" x14ac:dyDescent="0.2">
      <c r="A10" s="71"/>
      <c r="B10" s="71" t="s">
        <v>41</v>
      </c>
      <c r="C10" s="72"/>
      <c r="D10" s="73"/>
    </row>
    <row r="11" spans="1:5" ht="22.5" customHeight="1" x14ac:dyDescent="0.2">
      <c r="A11" s="74"/>
      <c r="B11" s="75" t="s">
        <v>82</v>
      </c>
      <c r="C11" s="76"/>
      <c r="D11" s="76"/>
    </row>
    <row r="14" spans="1:5" ht="15" x14ac:dyDescent="0.2">
      <c r="A14" s="5" t="s">
        <v>83</v>
      </c>
    </row>
    <row r="15" spans="1:5" x14ac:dyDescent="0.2">
      <c r="C15" s="82" t="s">
        <v>85</v>
      </c>
      <c r="D15" s="82"/>
    </row>
    <row r="16" spans="1:5" x14ac:dyDescent="0.2">
      <c r="B16" s="16" t="s">
        <v>84</v>
      </c>
      <c r="E16" s="11" t="s">
        <v>87</v>
      </c>
    </row>
    <row r="17" spans="1:4" x14ac:dyDescent="0.2">
      <c r="C17" s="82" t="s">
        <v>86</v>
      </c>
      <c r="D17" s="82"/>
    </row>
    <row r="20" spans="1:4" ht="15" x14ac:dyDescent="0.2">
      <c r="A20" s="5" t="s">
        <v>88</v>
      </c>
    </row>
    <row r="22" spans="1:4" x14ac:dyDescent="0.2">
      <c r="B22" s="11" t="s">
        <v>89</v>
      </c>
    </row>
    <row r="24" spans="1:4" ht="15" x14ac:dyDescent="0.2">
      <c r="A24" s="5" t="s">
        <v>90</v>
      </c>
    </row>
    <row r="25" spans="1:4" x14ac:dyDescent="0.2">
      <c r="B25" s="11" t="s">
        <v>29</v>
      </c>
    </row>
    <row r="26" spans="1:4" x14ac:dyDescent="0.2">
      <c r="A26" s="11" t="s">
        <v>91</v>
      </c>
      <c r="B26" s="11" t="s">
        <v>92</v>
      </c>
    </row>
    <row r="27" spans="1:4" x14ac:dyDescent="0.2">
      <c r="B27" s="11" t="s">
        <v>94</v>
      </c>
    </row>
    <row r="28" spans="1:4" x14ac:dyDescent="0.2">
      <c r="B28" s="11" t="s">
        <v>93</v>
      </c>
    </row>
    <row r="30" spans="1:4" x14ac:dyDescent="0.2">
      <c r="B30" s="11" t="s">
        <v>95</v>
      </c>
    </row>
    <row r="31" spans="1:4" x14ac:dyDescent="0.2">
      <c r="B31" s="11" t="s">
        <v>96</v>
      </c>
    </row>
    <row r="32" spans="1:4" x14ac:dyDescent="0.2">
      <c r="A32" s="11" t="s">
        <v>97</v>
      </c>
      <c r="B32" s="11" t="s">
        <v>98</v>
      </c>
    </row>
    <row r="33" spans="2:2" x14ac:dyDescent="0.2">
      <c r="B33" s="11" t="s">
        <v>99</v>
      </c>
    </row>
  </sheetData>
  <mergeCells count="2">
    <mergeCell ref="C15:D15"/>
    <mergeCell ref="C17:D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2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Propuesta</vt:lpstr>
      <vt:lpstr>Tarjeta</vt:lpstr>
      <vt:lpstr>Diario</vt:lpstr>
      <vt:lpstr>Periodico</vt:lpstr>
      <vt:lpstr>Hoja4</vt:lpstr>
      <vt:lpstr>Hoja5</vt:lpstr>
    </vt:vector>
  </TitlesOfParts>
  <Company>umss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fce</dc:creator>
  <cp:lastModifiedBy>Usuario</cp:lastModifiedBy>
  <cp:lastPrinted>2017-09-25T22:03:08Z</cp:lastPrinted>
  <dcterms:created xsi:type="dcterms:W3CDTF">2012-04-02T20:50:45Z</dcterms:created>
  <dcterms:modified xsi:type="dcterms:W3CDTF">2021-04-03T23:20:40Z</dcterms:modified>
</cp:coreProperties>
</file>